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DHAULIGANGA)" sheetId="7" r:id="rId3"/>
    <sheet name="2012-13 vs 2013-14" sheetId="8" r:id="rId4"/>
    <sheet name="2013-14 vs 2014-15" sheetId="9" r:id="rId5"/>
    <sheet name="2014-15 vs 2015-16" sheetId="10" r:id="rId6"/>
    <sheet name="2015-16 vs 2016-17" sheetId="11" r:id="rId7"/>
    <sheet name="Sheet2" sheetId="12" r:id="rId8"/>
    <sheet name="Sheet3" sheetId="13" r:id="rId9"/>
  </sheets>
  <definedNames>
    <definedName name="_xlnm.Print_Area" localSheetId="3">'2012-13 vs 2013-14'!$A$1:$G$48</definedName>
    <definedName name="_xlnm.Print_Area" localSheetId="4">'2013-14 vs 2014-15'!$A$1:$G$48</definedName>
    <definedName name="_xlnm.Print_Area" localSheetId="5">'2014-15 vs 2015-16'!$A$1:$G$48</definedName>
    <definedName name="_xlnm.Print_Area" localSheetId="6">'2015-16 vs 2016-17'!$A$1:$G$48</definedName>
    <definedName name="_xlnm.Print_Area" localSheetId="1">'Annexure-IV'!$A$1:$G$36</definedName>
    <definedName name="_xlnm.Print_Area" localSheetId="2">'Annexure-XIX (DHAULIGANGA)'!$A$1:$O$69</definedName>
  </definedNames>
  <calcPr calcId="125725"/>
</workbook>
</file>

<file path=xl/calcChain.xml><?xml version="1.0" encoding="utf-8"?>
<calcChain xmlns="http://schemas.openxmlformats.org/spreadsheetml/2006/main">
  <c r="F46" i="11"/>
  <c r="F44"/>
  <c r="F42"/>
  <c r="F39"/>
  <c r="F38"/>
  <c r="E38"/>
  <c r="D38"/>
  <c r="F37"/>
  <c r="F34"/>
  <c r="F33"/>
  <c r="F32"/>
  <c r="E30"/>
  <c r="F30" s="1"/>
  <c r="D30"/>
  <c r="F28"/>
  <c r="F26"/>
  <c r="F25"/>
  <c r="F24"/>
  <c r="F23"/>
  <c r="F22"/>
  <c r="F19"/>
  <c r="F18"/>
  <c r="E16"/>
  <c r="E45" s="1"/>
  <c r="D16"/>
  <c r="D45" s="1"/>
  <c r="D47" s="1"/>
  <c r="F15"/>
  <c r="F14"/>
  <c r="F11"/>
  <c r="F46" i="10"/>
  <c r="F44"/>
  <c r="F42"/>
  <c r="F39"/>
  <c r="E38"/>
  <c r="F38" s="1"/>
  <c r="D38"/>
  <c r="F37"/>
  <c r="F34"/>
  <c r="F33"/>
  <c r="F32"/>
  <c r="E30"/>
  <c r="D30"/>
  <c r="F30" s="1"/>
  <c r="F28"/>
  <c r="F26"/>
  <c r="F25"/>
  <c r="F24"/>
  <c r="F23"/>
  <c r="F22"/>
  <c r="F19"/>
  <c r="F18"/>
  <c r="F16"/>
  <c r="E16"/>
  <c r="E45" s="1"/>
  <c r="D16"/>
  <c r="D45" s="1"/>
  <c r="D47" s="1"/>
  <c r="F15"/>
  <c r="F14"/>
  <c r="F11"/>
  <c r="F46" i="9"/>
  <c r="D45"/>
  <c r="D47" s="1"/>
  <c r="F44"/>
  <c r="F42"/>
  <c r="F39"/>
  <c r="F38"/>
  <c r="E38"/>
  <c r="D38"/>
  <c r="F37"/>
  <c r="F35"/>
  <c r="F34"/>
  <c r="F33"/>
  <c r="F32"/>
  <c r="F30"/>
  <c r="E30"/>
  <c r="D30"/>
  <c r="F28"/>
  <c r="F26"/>
  <c r="F25"/>
  <c r="F24"/>
  <c r="F23"/>
  <c r="F22"/>
  <c r="F19"/>
  <c r="F18"/>
  <c r="E16"/>
  <c r="E45" s="1"/>
  <c r="D16"/>
  <c r="F15"/>
  <c r="F14"/>
  <c r="F11"/>
  <c r="F46" i="8"/>
  <c r="F44"/>
  <c r="F42"/>
  <c r="F39"/>
  <c r="E38"/>
  <c r="F38" s="1"/>
  <c r="D38"/>
  <c r="F37"/>
  <c r="F35"/>
  <c r="F34"/>
  <c r="F33"/>
  <c r="F32"/>
  <c r="E30"/>
  <c r="F30" s="1"/>
  <c r="D30"/>
  <c r="F28"/>
  <c r="F26"/>
  <c r="F25"/>
  <c r="F24"/>
  <c r="F23"/>
  <c r="F22"/>
  <c r="F19"/>
  <c r="F18"/>
  <c r="E16"/>
  <c r="E45" s="1"/>
  <c r="D16"/>
  <c r="D45" s="1"/>
  <c r="D47" s="1"/>
  <c r="F15"/>
  <c r="F14"/>
  <c r="F11"/>
  <c r="G51" i="7"/>
  <c r="H51"/>
  <c r="I51"/>
  <c r="J51"/>
  <c r="K51"/>
  <c r="L51"/>
  <c r="M51"/>
  <c r="N51"/>
  <c r="N53" s="1"/>
  <c r="N52" s="1"/>
  <c r="O51"/>
  <c r="P51"/>
  <c r="G53" s="1"/>
  <c r="G52" s="1"/>
  <c r="D48"/>
  <c r="D44"/>
  <c r="D41"/>
  <c r="D38"/>
  <c r="D35"/>
  <c r="E47" i="9" l="1"/>
  <c r="F47" s="1"/>
  <c r="F45"/>
  <c r="E47" i="11"/>
  <c r="F47" s="1"/>
  <c r="F45"/>
  <c r="F45" i="8"/>
  <c r="E47"/>
  <c r="F47" s="1"/>
  <c r="E47" i="10"/>
  <c r="F47" s="1"/>
  <c r="F45"/>
  <c r="F16" i="8"/>
  <c r="F16" i="11"/>
  <c r="F16" i="9"/>
  <c r="M53" i="7"/>
  <c r="M52" s="1"/>
  <c r="I53"/>
  <c r="I52" s="1"/>
  <c r="J53"/>
  <c r="J52" s="1"/>
  <c r="O53"/>
  <c r="O52" s="1"/>
  <c r="K53"/>
  <c r="K52" s="1"/>
  <c r="L53"/>
  <c r="L52" s="1"/>
  <c r="H53"/>
  <c r="H52" s="1"/>
  <c r="D51"/>
  <c r="E51"/>
  <c r="E53" s="1"/>
  <c r="E52" s="1"/>
  <c r="F51"/>
  <c r="F53" s="1"/>
  <c r="F52" s="1"/>
  <c r="L28" l="1"/>
  <c r="K28"/>
  <c r="J28"/>
  <c r="I28"/>
  <c r="H28"/>
  <c r="G28"/>
  <c r="F28"/>
  <c r="E28"/>
  <c r="D28"/>
  <c r="D65" i="3" l="1"/>
  <c r="D66"/>
  <c r="D67"/>
  <c r="D68"/>
  <c r="D69"/>
  <c r="D70"/>
  <c r="D71"/>
  <c r="D72"/>
  <c r="D73"/>
  <c r="D74"/>
  <c r="D75"/>
  <c r="D64"/>
  <c r="I7" i="5"/>
  <c r="I8"/>
  <c r="I9"/>
  <c r="I10"/>
  <c r="I11"/>
  <c r="I12"/>
  <c r="I13"/>
  <c r="I14"/>
  <c r="I15"/>
  <c r="I16"/>
  <c r="I17"/>
  <c r="I6"/>
  <c r="F18"/>
  <c r="E18"/>
  <c r="D18"/>
  <c r="C18" l="1"/>
  <c r="B18"/>
  <c r="I60" i="3"/>
</calcChain>
</file>

<file path=xl/sharedStrings.xml><?xml version="1.0" encoding="utf-8"?>
<sst xmlns="http://schemas.openxmlformats.org/spreadsheetml/2006/main" count="551" uniqueCount="266">
  <si>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</si>
  <si>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</si>
  <si>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</si>
  <si>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</si>
  <si>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</si>
  <si>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</si>
  <si>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</si>
  <si>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</si>
  <si>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</si>
  <si>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</si>
  <si>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</si>
  <si>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</si>
  <si>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</si>
  <si>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</si>
  <si>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</si>
  <si>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</si>
  <si>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</si>
  <si>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</si>
  <si>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</si>
  <si>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</si>
  <si>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</si>
  <si>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</si>
  <si>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</si>
  <si>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</si>
  <si>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</si>
  <si>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</si>
  <si>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</si>
  <si>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</si>
  <si>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</si>
  <si>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</si>
  <si>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</si>
  <si>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</si>
  <si>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</si>
  <si>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</si>
  <si>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</si>
  <si>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</si>
  <si>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</si>
  <si>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</si>
  <si>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</si>
  <si>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</si>
  <si>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</si>
  <si>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</si>
  <si>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</si>
  <si>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</si>
  <si>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</si>
  <si>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</si>
  <si>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</si>
  <si>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</si>
  <si>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</si>
  <si>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</si>
  <si>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</si>
  <si>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</si>
  <si>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</si>
  <si>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</si>
  <si>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</si>
  <si>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</si>
  <si>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</si>
  <si>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</si>
  <si>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</si>
  <si>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</si>
  <si>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</si>
  <si>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</si>
  <si>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</si>
  <si>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</si>
  <si>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</si>
  <si>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</si>
  <si>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</si>
  <si>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</si>
  <si>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</si>
  <si>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</si>
  <si>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</si>
  <si>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</si>
  <si>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</si>
  <si>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</si>
  <si>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</si>
  <si>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</si>
  <si>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</si>
  <si>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</si>
  <si>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</si>
  <si>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</si>
  <si>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</si>
  <si>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</si>
  <si>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</si>
  <si>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</si>
  <si>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</si>
  <si>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</si>
  <si>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</si>
  <si>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</si>
  <si>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</si>
  <si>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</si>
  <si>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</si>
  <si>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</si>
  <si>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</si>
  <si>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</si>
  <si>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</si>
  <si>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</si>
  <si>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</si>
  <si>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</si>
  <si>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</si>
  <si>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</si>
  <si>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</si>
  <si>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</si>
  <si>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</si>
  <si>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</si>
  <si>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</si>
  <si>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</si>
  <si>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</si>
  <si>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</si>
  <si>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</si>
  <si>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</si>
  <si>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</si>
  <si>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</si>
  <si>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</si>
  <si>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</si>
  <si>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</si>
  <si>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</si>
  <si>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</si>
  <si>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</si>
  <si>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</si>
  <si>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</si>
  <si>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</si>
  <si>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</si>
  <si>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</si>
  <si>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</si>
  <si>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</si>
  <si>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</si>
  <si>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</si>
  <si>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</si>
  <si>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Dhauliganga Power Station
Installed Capacity (MW) : 280 MW
Normative Annual Plant Availability Factor (%) approved by Commission : 90%</t>
    </r>
  </si>
  <si>
    <t>NA</t>
  </si>
  <si>
    <t>Under Ground</t>
  </si>
  <si>
    <t xml:space="preserve">Static </t>
  </si>
  <si>
    <t>297 M</t>
  </si>
  <si>
    <t>311.0 M</t>
  </si>
  <si>
    <t>295.50 M</t>
  </si>
  <si>
    <t>298 M</t>
  </si>
  <si>
    <t>299 M</t>
  </si>
  <si>
    <t>300 M</t>
  </si>
  <si>
    <t>301 M</t>
  </si>
  <si>
    <t>NHPC LTD.</t>
  </si>
  <si>
    <t>Dhauliganga Power Station</t>
  </si>
  <si>
    <t>4 x 70 MW</t>
  </si>
  <si>
    <t>Hydro</t>
  </si>
  <si>
    <t>280MW</t>
  </si>
  <si>
    <t>280 M</t>
  </si>
  <si>
    <t>266 M</t>
  </si>
  <si>
    <t>(MU)</t>
  </si>
  <si>
    <r>
      <t xml:space="preserve">
</t>
    </r>
    <r>
      <rPr>
        <b/>
        <sz val="10"/>
        <color rgb="FF000000"/>
        <rFont val="Times New Roman"/>
        <family val="1"/>
      </rPr>
      <t xml:space="preserve">
DURING 2013-14 &amp; 2014-15 :</t>
    </r>
    <r>
      <rPr>
        <sz val="10"/>
        <color rgb="FF000000"/>
        <rFont val="Times New Roman"/>
        <family val="1"/>
      </rPr>
      <t xml:space="preserve"> 
COMPLETE SHUTDOWN OF POWER STATION W.E.F 17-JUN-2013 TO 03-MAY-2014 DUE TO FLOODING OF POWERHOUSE.</t>
    </r>
  </si>
  <si>
    <r>
      <rPr>
        <b/>
        <sz val="12"/>
        <rFont val="Arial"/>
        <family val="2"/>
      </rPr>
      <t>DURING 2016-17:</t>
    </r>
    <r>
      <rPr>
        <sz val="12"/>
        <rFont val="Arial"/>
        <family val="2"/>
      </rPr>
      <t xml:space="preserve">
a. Complete shutdown of power station w.e.f 15-Jul-2016 to 19-Jul-2016 &amp; 02-Aug-2016 to 05-Aug-2016 due High Silt / Reservoir Flushing.
b. Outage of U#3 w.e.f 01-Aug-2016 to 12-Aug-2016 for Inspection and repair of Runner. Unit restored on 12-Aug-2017. 
c. Outage of U#2 w.e.f 22-Aug-2016 to 12-Sept-2016 for replacement of R-phase Transformer and XLPE cable.
d. Outage of U#1 &amp; U#2 w.e.f 17-Jan-2017 to 20-Mar-2017 due to problem in pressure shaft Gate #1. However, Annual maintenance of U#1 was carried out w.e.f 04-Jan-2017 to 23-Jan-2017. And Annual maintenance of U#2 was carried out w.e.f 09-Feb-2017 to 20-Mar-2017.
</t>
    </r>
  </si>
  <si>
    <r>
      <rPr>
        <b/>
        <sz val="12"/>
        <rFont val="Arial"/>
        <family val="2"/>
      </rPr>
      <t>DURING 2015-16:</t>
    </r>
    <r>
      <rPr>
        <sz val="12"/>
        <rFont val="Arial"/>
        <family val="2"/>
      </rPr>
      <t xml:space="preserve">
a. Unit # I was under outage w.e.f 28.06.2014 due to problem in GT R-phase and after replacement of HV coil, the Unit was restored on 24-May-2015. 
b. Complete shutdown of power station for testing &amp; inspection of GIS due to fault in circuit breaker of unit#3 (phase-b) w.e.f 03-Dec-2015 to 05-Dec-2015 subsequently Unit#3 was under outage for testing &amp; inspection of GIS due to fault in circuit breaker w.e.f 03-Dec-15 to 18-Dec-2015. 
c. Less inflow during the month of Feb 16 &amp; Mar 16, Power Station could not declare full capacity i.e. 280 MW which resulted in less PAF during FY 2015-16.
</t>
    </r>
  </si>
  <si>
    <t>Not Applicable</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</si>
  <si>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</si>
  <si>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</si>
  <si>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</si>
  <si>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</si>
  <si>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</si>
  <si>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</si>
  <si>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</si>
  <si>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</si>
  <si>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</si>
  <si>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</si>
  <si>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</si>
  <si>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</si>
  <si>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</si>
  <si>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</si>
  <si>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</si>
  <si>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</si>
  <si>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</si>
  <si>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</si>
  <si>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</si>
  <si>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</si>
  <si>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</si>
  <si>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</si>
  <si>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</si>
  <si>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</si>
  <si>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Note:</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</si>
  <si>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</si>
  <si>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</si>
  <si>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</si>
  <si>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t>1. The data at Sl No. 20 to 27 has been filled based on CERC orders dated 26.04.2016, 24.02.2016, 26.02.2014 &amp; 20.05.2010</t>
  </si>
  <si>
    <t>Profit/ loss before tax (Rs. Crore)</t>
  </si>
  <si>
    <t>Revenue   realisation   after   tax (Rs. Crore) #</t>
  </si>
  <si>
    <r>
      <rPr>
        <b/>
        <sz val="12"/>
        <rFont val="Arial"/>
        <family val="2"/>
      </rPr>
      <t>Debt at the end of the year (Rs. Crore)</t>
    </r>
  </si>
  <si>
    <t>5. # NHPC calculate Corporate Tax as a whole after considering all the admissible deductions, exemptions etc. as per Income Tax Act. Therefore unitwise calculation has not been made.</t>
  </si>
  <si>
    <t>DETAILS OF OPERATION AND MAINTENANCE EXPENSES</t>
  </si>
  <si>
    <t>Name of the Company : NHPC Ltd</t>
  </si>
  <si>
    <t>Name of Power Station: DHAULIGANGA POWER STATION</t>
  </si>
  <si>
    <t>Sl. No.</t>
  </si>
  <si>
    <t>ITEMS</t>
  </si>
  <si>
    <t>Variation (%)</t>
  </si>
  <si>
    <t>Justification/Reason</t>
  </si>
  <si>
    <t xml:space="preserve"> </t>
  </si>
  <si>
    <t>(A)</t>
  </si>
  <si>
    <t>Breakup of O&amp;M Expenses</t>
  </si>
  <si>
    <t xml:space="preserve">Consumption of stores &amp; spares </t>
  </si>
  <si>
    <t>Repair &amp; Maintenance</t>
  </si>
  <si>
    <t>For Dam,Intake,WCS,De-silting chamber</t>
  </si>
  <si>
    <t>Expenditure reduced as a result of loss  at Dhauliganga Power Station due to flood in June 2013</t>
  </si>
  <si>
    <t>For Power House and all other works</t>
  </si>
  <si>
    <t>Sub-Total (Repair and Maintenance)</t>
  </si>
  <si>
    <t xml:space="preserve">Insurance </t>
  </si>
  <si>
    <t>1).  Increase in premium rates on account of deteriorating claim ratio as a result of loss  at Dhauliganga &amp; TanakPur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</si>
  <si>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t>Security  Expenses</t>
  </si>
  <si>
    <t>Administrative Expenses</t>
  </si>
  <si>
    <t xml:space="preserve">Rent  </t>
  </si>
  <si>
    <t xml:space="preserve">Hike in Hiring of Vehicle &amp; increse in Lease rent of employee </t>
  </si>
  <si>
    <t xml:space="preserve">Electricity charges  </t>
  </si>
  <si>
    <t>Decreased load of Tapovan colony/site</t>
  </si>
  <si>
    <t xml:space="preserve">Travelling &amp; Conveyance  </t>
  </si>
  <si>
    <t>Increase due to Transfer TA Bill on Transfer of Employee</t>
  </si>
  <si>
    <t>Telephone, Telex &amp; Postage   (Communication)</t>
  </si>
  <si>
    <t>Increase due to Satellite Communication Exp  Rs. 11.17 Lacs which is based on CO Advice.</t>
  </si>
  <si>
    <t>Advertisement</t>
  </si>
  <si>
    <t>Expenditure increased due to huge increase in tendering. Increase in tendering leads to higher expenditure under the head advertisement tenders. These tenders were floated to complete the work of restoration and to procure the intitial spares</t>
  </si>
  <si>
    <t>Donation</t>
  </si>
  <si>
    <t xml:space="preserve">Entertainment </t>
  </si>
  <si>
    <t>Vary due decrease/ increase in nos of Chief Engineers and above.</t>
  </si>
  <si>
    <t>Sub-total (Administrative expenses)</t>
  </si>
  <si>
    <t>Employee Cost</t>
  </si>
  <si>
    <t>6.1a</t>
  </si>
  <si>
    <t>Salaries,wages &amp; allow. -Project</t>
  </si>
  <si>
    <t>Due to decrease in no of employees.</t>
  </si>
  <si>
    <t xml:space="preserve">Staff welfare expenses </t>
  </si>
  <si>
    <t>Decrease due to Reduction in  RETIRED EMPLOYEES MEDICAL BENEFIT ACTUARIAL VALUATION PROVISION and medical expenses in comparison to 2014-15</t>
  </si>
  <si>
    <t>Productivity Linked incentive</t>
  </si>
  <si>
    <t xml:space="preserve">Due to generation loss PLI reduced  </t>
  </si>
  <si>
    <t>VRS-Ex-gratia</t>
  </si>
  <si>
    <t>Less employee opted VRS.</t>
  </si>
  <si>
    <t>Ex-gratia</t>
  </si>
  <si>
    <t>Performance related pay (PRP)</t>
  </si>
  <si>
    <t>Increase in expenditure during  F.Y 2012-13 was due to payment of PRP for F.Y 2010-11 &amp; F.Y 2011-12 during F.Y 2012-13.</t>
  </si>
  <si>
    <t>Sub-total (Employee Cost)</t>
  </si>
  <si>
    <t>Loss of Store</t>
  </si>
  <si>
    <t xml:space="preserve">Allocation of CO Office expenses </t>
  </si>
  <si>
    <t>Others  (Specify items)</t>
  </si>
  <si>
    <t>Total (1 to 10)</t>
  </si>
  <si>
    <t>Revenue /Recoveries</t>
  </si>
  <si>
    <t>Decrease in Exchange rate variation (Gain), Other Income &amp; Prov not req written back</t>
  </si>
  <si>
    <t>Net Expenses</t>
  </si>
  <si>
    <t>Capital spares consumed not included in A(1) above and not claimed/allowed by commission for capitalisation</t>
  </si>
  <si>
    <t xml:space="preserve">Name of Power Station: </t>
  </si>
  <si>
    <t>DHAULIGANGA POWER STATION</t>
  </si>
  <si>
    <t>Restoration work was carried out after flood at Dhauliganga Power station.</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</si>
  <si>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</si>
  <si>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Hike in wage revision of CISF</t>
  </si>
  <si>
    <t>Inecreased load of site Dam,HRT, TRT,  due to restoration work</t>
  </si>
  <si>
    <t>Several tours were under taken by employees for Restoration work.</t>
  </si>
  <si>
    <t>Increase due to Satellite Communication Exp  Rs. 11.84 Lacs which is based on CO Advice.</t>
  </si>
  <si>
    <t>Restoration of PH , DAM, TRT Retirement, employes increased</t>
  </si>
  <si>
    <t>Iecrease due to increase in  RETIRED EMPLOYEES MEDICAL BENEFIT ACTUARIAL VALUATION PROVISION and medical expenses in comparison to 2014-15</t>
  </si>
  <si>
    <t>PLI increased on basis of generation</t>
  </si>
  <si>
    <t>No VRS Policy Opened in FY 2014-15</t>
  </si>
  <si>
    <t>Expenditure depend upon the rating of NHPC,  KPA and nos of empolyees in the project</t>
  </si>
  <si>
    <t>Negative Counting Difference of Store in FY 13-14</t>
  </si>
  <si>
    <t>Decrease in Exchange rate variation &amp; Exp on staff car</t>
  </si>
  <si>
    <t>Increase other income by 162.23 Lacs</t>
  </si>
  <si>
    <t>%age Variation 15-16</t>
  </si>
  <si>
    <t>Hike in wage revision of CISF staff.</t>
  </si>
  <si>
    <t>Decrease due to Satellite Communication Exp  Rs. 6.73 Lacs which is based on CO Advice.</t>
  </si>
  <si>
    <t>Expenditure increased due to huge increase in tendering. Increase in tendering leads to higher expenditure under the head advertisement tenders. These tenders were floated to complete the work of restoration and to procure the intitial spares.</t>
  </si>
  <si>
    <t>Normal , hike in DA etc</t>
  </si>
  <si>
    <t xml:space="preserve">Mainly due to booking of Water Cess &amp; Environment Protection Cess </t>
  </si>
  <si>
    <t>%age Variation 16-17</t>
  </si>
  <si>
    <t>Increase due to Satellite Communication Exp through PGCIL  Rs. 49.92 Lacs which is based on CO Advice.</t>
  </si>
  <si>
    <t>Decrease due to Reduction in  RETIRED EMPLOYEES MEDICAL BENEFIT ACTUARIAL VALUATION PROVISION and medical expenses in comparison to 2015-16</t>
  </si>
  <si>
    <t>Increase due to payment of arear of PLGI at revised rate from F.Y 2010-11 to F.Y 2013-14 and provision of PLGI for Q4 of FY 2016-17 made on revised pay</t>
  </si>
</sst>
</file>

<file path=xl/styles.xml><?xml version="1.0" encoding="utf-8"?>
<styleSheet xmlns="http://schemas.openxmlformats.org/spreadsheetml/2006/main">
  <numFmts count="6">
    <numFmt numFmtId="164" formatCode="###0;###0"/>
    <numFmt numFmtId="165" formatCode="###0.0;###0.0"/>
    <numFmt numFmtId="166" formatCode="mmm\-yyyy"/>
    <numFmt numFmtId="167" formatCode="0.000%"/>
    <numFmt numFmtId="168" formatCode="_(* #,##0_);_(* \(#,##0\);_(* &quot;-&quot;??_);_(@_)"/>
    <numFmt numFmtId="169" formatCode="_(* #,##0.00_);_(* \(#,##0.00\);_(* &quot;-&quot;??_);_(@_)"/>
  </numFmts>
  <fonts count="44">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b/>
      <sz val="10"/>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name val="Tahoma"/>
      <family val="2"/>
    </font>
    <font>
      <b/>
      <sz val="10"/>
      <name val="Tahoma"/>
      <family val="2"/>
    </font>
    <font>
      <b/>
      <sz val="10"/>
      <color rgb="FFFF0000"/>
      <name val="Tahoma"/>
      <family val="2"/>
    </font>
    <font>
      <sz val="10"/>
      <color rgb="FF000000"/>
      <name val="Times New Roman"/>
      <family val="1"/>
    </font>
    <font>
      <sz val="12"/>
      <color rgb="FF000000"/>
      <name val="Times New Roman"/>
      <family val="1"/>
    </font>
    <font>
      <b/>
      <sz val="10"/>
      <color rgb="FF000000"/>
      <name val="Times New Roman"/>
      <family val="1"/>
    </font>
    <font>
      <sz val="10"/>
      <color theme="1"/>
      <name val="Arial"/>
      <family val="2"/>
    </font>
    <font>
      <sz val="10"/>
      <color rgb="FF000000"/>
      <name val="Times New Roman"/>
      <family val="1"/>
    </font>
    <font>
      <i/>
      <sz val="12"/>
      <name val="Arial"/>
      <family val="2"/>
    </font>
    <font>
      <b/>
      <sz val="35"/>
      <color rgb="FF000000"/>
      <name val="Arial"/>
      <family val="2"/>
    </font>
    <font>
      <sz val="30"/>
      <name val="Calibri"/>
      <family val="2"/>
    </font>
    <font>
      <b/>
      <sz val="11"/>
      <color theme="1"/>
      <name val="Calibri"/>
      <family val="2"/>
      <scheme val="minor"/>
    </font>
    <font>
      <b/>
      <sz val="12"/>
      <color theme="1"/>
      <name val="Arial"/>
      <family val="2"/>
    </font>
    <font>
      <b/>
      <sz val="12"/>
      <color theme="1"/>
      <name val="Tahoma"/>
      <family val="2"/>
    </font>
    <font>
      <sz val="12"/>
      <color theme="1"/>
      <name val="Tahoma"/>
      <family val="2"/>
    </font>
    <font>
      <b/>
      <sz val="10"/>
      <color theme="1"/>
      <name val="Arial"/>
      <family val="2"/>
    </font>
    <font>
      <b/>
      <sz val="10"/>
      <color theme="1"/>
      <name val="Rupee Foradian"/>
      <family val="2"/>
    </font>
    <font>
      <b/>
      <sz val="12"/>
      <name val="Tahoma"/>
      <family val="2"/>
    </font>
    <font>
      <sz val="12"/>
      <name val="Tahoma"/>
      <family val="2"/>
    </font>
    <font>
      <sz val="12"/>
      <color theme="1"/>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11" fillId="0" borderId="0"/>
    <xf numFmtId="0" fontId="26" fillId="0" borderId="0"/>
    <xf numFmtId="9" fontId="30" fillId="0" borderId="0" applyFont="0" applyFill="0" applyBorder="0" applyAlignment="0" applyProtection="0"/>
    <xf numFmtId="0" fontId="1" fillId="0" borderId="0"/>
    <xf numFmtId="0" fontId="2" fillId="0" borderId="0"/>
    <xf numFmtId="0" fontId="2" fillId="0" borderId="0"/>
    <xf numFmtId="169" fontId="2" fillId="0" borderId="0" applyFont="0" applyFill="0" applyBorder="0" applyAlignment="0" applyProtection="0"/>
    <xf numFmtId="0" fontId="1" fillId="0" borderId="0"/>
  </cellStyleXfs>
  <cellXfs count="283">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7"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8"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9" fillId="0" borderId="0" xfId="0" applyFont="1" applyFill="1" applyBorder="1" applyAlignment="1">
      <alignment horizontal="center" vertical="center"/>
    </xf>
    <xf numFmtId="0" fontId="20"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1" fillId="2" borderId="8" xfId="0" applyFont="1" applyFill="1" applyBorder="1" applyAlignment="1">
      <alignment horizontal="center" vertical="center" wrapText="1"/>
    </xf>
    <xf numFmtId="2" fontId="23" fillId="0" borderId="8" xfId="0" applyNumberFormat="1" applyFont="1" applyBorder="1" applyAlignment="1">
      <alignment horizontal="center" vertical="center"/>
    </xf>
    <xf numFmtId="2" fontId="23" fillId="0" borderId="8" xfId="0" applyNumberFormat="1" applyFont="1" applyFill="1" applyBorder="1" applyAlignment="1">
      <alignment horizontal="center" vertical="center"/>
    </xf>
    <xf numFmtId="2" fontId="9" fillId="0" borderId="8" xfId="0" applyNumberFormat="1" applyFont="1" applyFill="1" applyBorder="1" applyAlignment="1">
      <alignment horizontal="center" vertical="top" wrapText="1"/>
    </xf>
    <xf numFmtId="0" fontId="0" fillId="0" borderId="11" xfId="0" applyFill="1" applyBorder="1" applyAlignment="1">
      <alignment horizontal="left" vertical="top"/>
    </xf>
    <xf numFmtId="0" fontId="26" fillId="0" borderId="0" xfId="2" applyFill="1" applyBorder="1" applyAlignment="1">
      <alignment horizontal="left" vertical="top"/>
    </xf>
    <xf numFmtId="0" fontId="26" fillId="0" borderId="0" xfId="2" applyFill="1" applyBorder="1" applyAlignment="1">
      <alignment horizontal="center" vertical="top"/>
    </xf>
    <xf numFmtId="164" fontId="7" fillId="0" borderId="0" xfId="2" applyNumberFormat="1" applyFont="1" applyFill="1" applyBorder="1" applyAlignment="1">
      <alignment horizontal="center" vertical="top"/>
    </xf>
    <xf numFmtId="0" fontId="3" fillId="0" borderId="0" xfId="2" applyFont="1" applyFill="1" applyBorder="1" applyAlignment="1">
      <alignment horizontal="center" vertical="top"/>
    </xf>
    <xf numFmtId="0" fontId="2" fillId="0" borderId="8" xfId="0" applyFont="1" applyFill="1" applyBorder="1" applyAlignment="1">
      <alignment horizontal="center" vertical="top" wrapText="1"/>
    </xf>
    <xf numFmtId="1" fontId="2"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6" fillId="0" borderId="8" xfId="0" applyFont="1" applyFill="1" applyBorder="1" applyAlignment="1">
      <alignment horizontal="center" vertical="top" wrapText="1"/>
    </xf>
    <xf numFmtId="2" fontId="26" fillId="0" borderId="8" xfId="0" applyNumberFormat="1" applyFont="1" applyFill="1" applyBorder="1" applyAlignment="1">
      <alignment horizontal="center" vertical="center" wrapText="1"/>
    </xf>
    <xf numFmtId="2" fontId="0" fillId="0" borderId="0" xfId="0" applyNumberFormat="1" applyFill="1" applyBorder="1" applyAlignment="1">
      <alignment horizontal="left" vertical="top"/>
    </xf>
    <xf numFmtId="0" fontId="7" fillId="0"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0" fillId="0" borderId="10" xfId="0" applyFill="1" applyBorder="1" applyAlignment="1">
      <alignment vertical="top"/>
    </xf>
    <xf numFmtId="0" fontId="0" fillId="0" borderId="12" xfId="0" applyFill="1" applyBorder="1" applyAlignment="1">
      <alignment vertical="top"/>
    </xf>
    <xf numFmtId="0" fontId="0" fillId="0" borderId="11" xfId="0" applyFill="1" applyBorder="1" applyAlignment="1">
      <alignment vertical="top"/>
    </xf>
    <xf numFmtId="2" fontId="0" fillId="0" borderId="12" xfId="0" applyNumberFormat="1" applyFill="1" applyBorder="1" applyAlignment="1">
      <alignment horizontal="center" vertical="top"/>
    </xf>
    <xf numFmtId="0" fontId="2" fillId="2" borderId="8" xfId="0" applyFont="1" applyFill="1" applyBorder="1" applyAlignment="1">
      <alignment horizontal="center" vertical="top" wrapText="1"/>
    </xf>
    <xf numFmtId="0" fontId="29"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2" fontId="24" fillId="0" borderId="0" xfId="0" applyNumberFormat="1" applyFont="1" applyBorder="1" applyAlignment="1">
      <alignment horizontal="center" vertical="center"/>
    </xf>
    <xf numFmtId="2" fontId="25" fillId="0" borderId="0" xfId="0" applyNumberFormat="1" applyFont="1" applyBorder="1" applyAlignment="1">
      <alignment horizontal="center" vertical="center"/>
    </xf>
    <xf numFmtId="0" fontId="10" fillId="0" borderId="0" xfId="2" applyFont="1" applyFill="1" applyBorder="1" applyAlignment="1">
      <alignment horizontal="center" vertical="top"/>
    </xf>
    <xf numFmtId="0" fontId="10" fillId="0" borderId="0" xfId="2" applyFont="1" applyFill="1" applyBorder="1" applyAlignment="1">
      <alignment horizontal="left" vertical="top"/>
    </xf>
    <xf numFmtId="0" fontId="3" fillId="0" borderId="12" xfId="2" applyFont="1" applyFill="1" applyBorder="1" applyAlignment="1">
      <alignment vertical="top" wrapText="1"/>
    </xf>
    <xf numFmtId="0" fontId="3" fillId="0" borderId="11" xfId="2" applyFont="1" applyFill="1" applyBorder="1" applyAlignment="1">
      <alignment vertical="top" wrapText="1"/>
    </xf>
    <xf numFmtId="164" fontId="22" fillId="0" borderId="1" xfId="2" applyNumberFormat="1" applyFont="1" applyFill="1" applyBorder="1" applyAlignment="1">
      <alignment horizontal="center" vertical="top" wrapText="1"/>
    </xf>
    <xf numFmtId="0" fontId="10" fillId="0" borderId="2" xfId="2" applyFont="1" applyFill="1" applyBorder="1" applyAlignment="1">
      <alignment vertical="top" wrapText="1"/>
    </xf>
    <xf numFmtId="0" fontId="10" fillId="0" borderId="8" xfId="2" quotePrefix="1" applyFont="1" applyFill="1" applyBorder="1" applyAlignment="1">
      <alignment horizontal="center" vertical="top" wrapText="1"/>
    </xf>
    <xf numFmtId="2" fontId="10" fillId="0" borderId="8" xfId="2" applyNumberFormat="1" applyFont="1" applyFill="1" applyBorder="1" applyAlignment="1">
      <alignment horizontal="center" vertical="top" wrapText="1"/>
    </xf>
    <xf numFmtId="0" fontId="3" fillId="0" borderId="2" xfId="2" applyFont="1" applyFill="1" applyBorder="1" applyAlignment="1">
      <alignment vertical="top" wrapText="1"/>
    </xf>
    <xf numFmtId="0" fontId="10" fillId="0" borderId="8" xfId="2" applyFont="1" applyFill="1" applyBorder="1" applyAlignment="1">
      <alignment horizontal="center" vertical="top" wrapText="1"/>
    </xf>
    <xf numFmtId="164" fontId="22" fillId="2" borderId="1" xfId="2" applyNumberFormat="1" applyFont="1" applyFill="1" applyBorder="1" applyAlignment="1">
      <alignment horizontal="center" vertical="top" wrapText="1"/>
    </xf>
    <xf numFmtId="0" fontId="10" fillId="2" borderId="2" xfId="2" applyFont="1" applyFill="1" applyBorder="1" applyAlignment="1">
      <alignment vertical="top" wrapText="1"/>
    </xf>
    <xf numFmtId="0" fontId="10" fillId="2" borderId="8" xfId="2" applyFont="1" applyFill="1" applyBorder="1" applyAlignment="1">
      <alignment horizontal="center" vertical="center" wrapText="1"/>
    </xf>
    <xf numFmtId="2" fontId="10" fillId="2" borderId="8" xfId="2" applyNumberFormat="1" applyFont="1" applyFill="1" applyBorder="1" applyAlignment="1">
      <alignment horizontal="center" vertical="center" wrapText="1"/>
    </xf>
    <xf numFmtId="0" fontId="10" fillId="0" borderId="1" xfId="2" applyFont="1" applyFill="1" applyBorder="1" applyAlignment="1">
      <alignment horizontal="center" vertical="top" wrapText="1"/>
    </xf>
    <xf numFmtId="10" fontId="10" fillId="0" borderId="8" xfId="2" applyNumberFormat="1" applyFont="1" applyFill="1" applyBorder="1" applyAlignment="1">
      <alignment horizontal="center" vertical="top" wrapText="1"/>
    </xf>
    <xf numFmtId="10" fontId="10" fillId="0" borderId="8" xfId="0" applyNumberFormat="1" applyFont="1" applyBorder="1" applyAlignment="1">
      <alignment vertical="center" wrapText="1"/>
    </xf>
    <xf numFmtId="0" fontId="31" fillId="0" borderId="0" xfId="2" applyFont="1" applyFill="1" applyBorder="1" applyAlignment="1">
      <alignment horizontal="left" vertical="top"/>
    </xf>
    <xf numFmtId="167" fontId="10" fillId="0" borderId="8" xfId="3" applyNumberFormat="1" applyFont="1" applyFill="1" applyBorder="1" applyAlignment="1">
      <alignment horizontal="center" vertical="top" wrapText="1"/>
    </xf>
    <xf numFmtId="10" fontId="10" fillId="0" borderId="8" xfId="2" applyNumberFormat="1" applyFont="1" applyFill="1" applyBorder="1" applyAlignment="1">
      <alignment horizontal="center" vertical="center" wrapText="1"/>
    </xf>
    <xf numFmtId="10" fontId="10" fillId="0" borderId="8" xfId="0" applyNumberFormat="1" applyFont="1" applyBorder="1" applyAlignment="1">
      <alignment horizontal="center" vertical="center" wrapText="1"/>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2" fontId="16" fillId="0" borderId="8" xfId="0" applyNumberFormat="1" applyFont="1" applyFill="1" applyBorder="1" applyAlignment="1">
      <alignment horizontal="center" vertical="center" wrapText="1"/>
    </xf>
    <xf numFmtId="2" fontId="0" fillId="2" borderId="8" xfId="0" applyNumberFormat="1" applyFont="1" applyFill="1" applyBorder="1" applyAlignment="1">
      <alignment horizontal="center" vertical="center" wrapText="1"/>
    </xf>
    <xf numFmtId="2" fontId="0" fillId="0" borderId="8"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0" xfId="0" applyFont="1" applyFill="1" applyBorder="1" applyAlignment="1">
      <alignment horizontal="left" vertical="top" wrapText="1"/>
    </xf>
    <xf numFmtId="2" fontId="24" fillId="0" borderId="8" xfId="0" applyNumberFormat="1" applyFont="1" applyBorder="1" applyAlignment="1">
      <alignment horizontal="center" vertical="center"/>
    </xf>
    <xf numFmtId="2" fontId="4" fillId="0" borderId="8" xfId="2" applyNumberFormat="1" applyFont="1" applyFill="1" applyBorder="1" applyAlignment="1">
      <alignment horizontal="center" vertical="top" wrapText="1"/>
    </xf>
    <xf numFmtId="0" fontId="4" fillId="0" borderId="2" xfId="2" applyFont="1" applyFill="1" applyBorder="1" applyAlignment="1">
      <alignment vertical="top" wrapText="1"/>
    </xf>
    <xf numFmtId="0" fontId="10" fillId="0" borderId="14" xfId="2" applyFont="1" applyFill="1" applyBorder="1" applyAlignment="1">
      <alignment horizontal="center" vertical="center" wrapText="1"/>
    </xf>
    <xf numFmtId="0" fontId="10" fillId="0" borderId="7" xfId="2" applyFont="1" applyFill="1" applyBorder="1" applyAlignment="1">
      <alignment vertical="center" wrapText="1"/>
    </xf>
    <xf numFmtId="0" fontId="3" fillId="0" borderId="8" xfId="2" applyFont="1" applyFill="1" applyBorder="1" applyAlignment="1">
      <alignment horizontal="center" vertical="center" wrapText="1"/>
    </xf>
    <xf numFmtId="0" fontId="26" fillId="0" borderId="0" xfId="2" applyFill="1" applyBorder="1" applyAlignment="1">
      <alignment horizontal="left" vertical="center"/>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2" fillId="0" borderId="8" xfId="0" applyFont="1" applyFill="1" applyBorder="1" applyAlignment="1">
      <alignment horizontal="left" vertical="center"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1" xfId="0" applyFont="1" applyFill="1" applyBorder="1" applyAlignment="1">
      <alignment horizontal="left" vertical="top" wrapText="1"/>
    </xf>
    <xf numFmtId="0" fontId="18"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2" fontId="19" fillId="0" borderId="10" xfId="1" applyNumberFormat="1" applyFont="1" applyBorder="1" applyAlignment="1">
      <alignment horizontal="center" vertical="center" wrapText="1"/>
    </xf>
    <xf numFmtId="2" fontId="19" fillId="0" borderId="11" xfId="1" applyNumberFormat="1" applyFont="1" applyBorder="1" applyAlignment="1">
      <alignment horizontal="center" vertical="center" wrapText="1"/>
    </xf>
    <xf numFmtId="2" fontId="15" fillId="0" borderId="8" xfId="0" applyNumberFormat="1" applyFont="1" applyFill="1" applyBorder="1" applyAlignment="1">
      <alignment horizontal="center" vertical="top" wrapText="1"/>
    </xf>
    <xf numFmtId="0" fontId="15" fillId="0" borderId="8"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1" xfId="0" applyFont="1" applyFill="1" applyBorder="1" applyAlignment="1">
      <alignment horizontal="center" vertical="top" wrapText="1"/>
    </xf>
    <xf numFmtId="0" fontId="0" fillId="2" borderId="8" xfId="0" applyFill="1" applyBorder="1" applyAlignment="1">
      <alignment horizontal="left" vertical="center" wrapText="1"/>
    </xf>
    <xf numFmtId="0" fontId="18" fillId="0" borderId="8" xfId="0" applyFont="1" applyFill="1" applyBorder="1" applyAlignment="1">
      <alignment horizontal="center" vertical="top" wrapText="1"/>
    </xf>
    <xf numFmtId="0" fontId="19" fillId="0" borderId="8" xfId="0" applyFont="1" applyFill="1" applyBorder="1" applyAlignment="1">
      <alignment horizontal="left" vertical="top" wrapText="1"/>
    </xf>
    <xf numFmtId="0" fontId="0" fillId="0" borderId="8" xfId="0" applyFill="1" applyBorder="1" applyAlignment="1">
      <alignment horizontal="left" vertical="center" wrapText="1"/>
    </xf>
    <xf numFmtId="0" fontId="18" fillId="0" borderId="8" xfId="0" applyFont="1" applyFill="1" applyBorder="1" applyAlignment="1">
      <alignment horizontal="left" vertical="top" wrapText="1"/>
    </xf>
    <xf numFmtId="0" fontId="11" fillId="2" borderId="8" xfId="0" applyFont="1" applyFill="1" applyBorder="1" applyAlignment="1">
      <alignment horizontal="left" vertical="center" wrapText="1"/>
    </xf>
    <xf numFmtId="0" fontId="18" fillId="2" borderId="8" xfId="0" applyFont="1" applyFill="1" applyBorder="1" applyAlignment="1">
      <alignment horizontal="left" vertical="top" wrapText="1"/>
    </xf>
    <xf numFmtId="0" fontId="18" fillId="0" borderId="8"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5" xfId="0" applyFont="1" applyFill="1" applyBorder="1" applyAlignment="1">
      <alignment horizontal="center" vertical="top"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6" fillId="0" borderId="16" xfId="0" applyFont="1" applyFill="1" applyBorder="1" applyAlignment="1">
      <alignment horizontal="center" vertical="top" wrapText="1"/>
    </xf>
    <xf numFmtId="0" fontId="26" fillId="0" borderId="18" xfId="0" applyFont="1" applyFill="1" applyBorder="1" applyAlignment="1">
      <alignment horizontal="center" vertical="top" wrapText="1"/>
    </xf>
    <xf numFmtId="0" fontId="26" fillId="0" borderId="20" xfId="0"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164" fontId="10" fillId="0" borderId="0" xfId="0" applyNumberFormat="1" applyFont="1" applyFill="1" applyBorder="1" applyAlignment="1">
      <alignment horizontal="left" vertical="top" wrapText="1"/>
    </xf>
    <xf numFmtId="2" fontId="10" fillId="0" borderId="10" xfId="2" applyNumberFormat="1" applyFont="1" applyFill="1" applyBorder="1" applyAlignment="1">
      <alignment horizontal="center" vertical="center" wrapText="1"/>
    </xf>
    <xf numFmtId="2" fontId="10" fillId="0" borderId="12" xfId="2" applyNumberFormat="1" applyFont="1" applyFill="1" applyBorder="1" applyAlignment="1">
      <alignment horizontal="center" vertical="center" wrapText="1"/>
    </xf>
    <xf numFmtId="2" fontId="10" fillId="0" borderId="11" xfId="2" applyNumberFormat="1" applyFont="1" applyFill="1" applyBorder="1" applyAlignment="1">
      <alignment horizontal="center" vertical="center" wrapText="1"/>
    </xf>
    <xf numFmtId="164" fontId="22" fillId="0" borderId="0" xfId="0" applyNumberFormat="1"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10" xfId="2" applyFont="1" applyFill="1" applyBorder="1" applyAlignment="1">
      <alignment horizontal="center" vertical="top" wrapText="1"/>
    </xf>
    <xf numFmtId="0" fontId="3" fillId="0" borderId="12" xfId="2" applyFont="1" applyFill="1" applyBorder="1" applyAlignment="1">
      <alignment horizontal="center" vertical="top" wrapText="1"/>
    </xf>
    <xf numFmtId="0" fontId="3" fillId="0" borderId="11" xfId="2" applyFont="1" applyFill="1" applyBorder="1" applyAlignment="1">
      <alignment horizontal="center" vertical="top" wrapText="1"/>
    </xf>
    <xf numFmtId="0" fontId="32" fillId="0" borderId="15" xfId="2" applyFont="1" applyFill="1" applyBorder="1" applyAlignment="1">
      <alignment horizontal="center" vertical="center" wrapText="1"/>
    </xf>
    <xf numFmtId="0" fontId="32" fillId="0" borderId="9" xfId="2" applyFont="1" applyFill="1" applyBorder="1" applyAlignment="1">
      <alignment horizontal="center" vertical="center" wrapText="1"/>
    </xf>
    <xf numFmtId="0" fontId="32" fillId="0" borderId="16" xfId="2" applyFont="1" applyFill="1" applyBorder="1" applyAlignment="1">
      <alignment horizontal="center" vertical="center" wrapText="1"/>
    </xf>
    <xf numFmtId="0" fontId="32" fillId="0" borderId="17" xfId="2" applyFont="1" applyFill="1" applyBorder="1" applyAlignment="1">
      <alignment horizontal="center" vertical="center" wrapText="1"/>
    </xf>
    <xf numFmtId="0" fontId="32" fillId="0" borderId="0" xfId="2" applyFont="1" applyFill="1" applyBorder="1" applyAlignment="1">
      <alignment horizontal="center" vertical="center" wrapText="1"/>
    </xf>
    <xf numFmtId="0" fontId="32" fillId="0" borderId="18" xfId="2" applyFont="1" applyFill="1" applyBorder="1" applyAlignment="1">
      <alignment horizontal="center" vertical="center" wrapText="1"/>
    </xf>
    <xf numFmtId="0" fontId="32" fillId="0" borderId="19" xfId="2" applyFont="1" applyFill="1" applyBorder="1" applyAlignment="1">
      <alignment horizontal="center" vertical="center" wrapText="1"/>
    </xf>
    <xf numFmtId="0" fontId="32" fillId="0" borderId="13" xfId="2" applyFont="1" applyFill="1" applyBorder="1" applyAlignment="1">
      <alignment horizontal="center" vertical="center" wrapText="1"/>
    </xf>
    <xf numFmtId="0" fontId="32" fillId="0" borderId="20" xfId="2" applyFont="1" applyFill="1" applyBorder="1" applyAlignment="1">
      <alignment horizontal="center" vertical="center" wrapText="1"/>
    </xf>
    <xf numFmtId="0" fontId="3" fillId="0" borderId="10" xfId="2" applyFont="1" applyFill="1" applyBorder="1" applyAlignment="1">
      <alignment horizontal="left" vertical="top" wrapText="1"/>
    </xf>
    <xf numFmtId="0" fontId="3" fillId="0" borderId="12" xfId="2" applyFont="1" applyFill="1" applyBorder="1" applyAlignment="1">
      <alignment horizontal="left" vertical="top" wrapText="1"/>
    </xf>
    <xf numFmtId="166" fontId="3" fillId="0" borderId="10" xfId="2" applyNumberFormat="1" applyFont="1" applyFill="1" applyBorder="1" applyAlignment="1">
      <alignment horizontal="center" vertical="top" wrapText="1"/>
    </xf>
    <xf numFmtId="166" fontId="3" fillId="0" borderId="12" xfId="2" applyNumberFormat="1" applyFont="1" applyFill="1" applyBorder="1" applyAlignment="1">
      <alignment horizontal="center" vertical="top" wrapText="1"/>
    </xf>
    <xf numFmtId="166" fontId="3" fillId="0" borderId="11" xfId="2" applyNumberFormat="1" applyFont="1" applyFill="1" applyBorder="1" applyAlignment="1">
      <alignment horizontal="center" vertical="top" wrapText="1"/>
    </xf>
    <xf numFmtId="0" fontId="1" fillId="0" borderId="0" xfId="4" applyFont="1" applyFill="1" applyBorder="1" applyAlignment="1">
      <alignment vertical="center" wrapText="1"/>
    </xf>
    <xf numFmtId="0" fontId="29" fillId="0" borderId="0" xfId="5" applyFont="1" applyFill="1" applyBorder="1" applyAlignment="1">
      <alignment horizontal="center" vertical="center" wrapText="1"/>
    </xf>
    <xf numFmtId="0" fontId="29" fillId="0" borderId="0" xfId="5" applyFont="1" applyFill="1" applyBorder="1" applyAlignment="1">
      <alignment vertical="center" wrapText="1"/>
    </xf>
    <xf numFmtId="168" fontId="29" fillId="0" borderId="0" xfId="5" applyNumberFormat="1" applyFont="1" applyFill="1" applyBorder="1" applyAlignment="1">
      <alignment vertical="center" wrapText="1"/>
    </xf>
    <xf numFmtId="0" fontId="1" fillId="0" borderId="0" xfId="4" applyFont="1" applyFill="1" applyAlignment="1">
      <alignment vertical="center" wrapText="1"/>
    </xf>
    <xf numFmtId="0" fontId="35" fillId="0" borderId="0" xfId="5" applyFont="1" applyFill="1" applyBorder="1" applyAlignment="1">
      <alignment horizontal="center" vertical="center" wrapText="1"/>
    </xf>
    <xf numFmtId="0" fontId="36" fillId="0" borderId="0" xfId="5" applyFont="1" applyFill="1" applyBorder="1" applyAlignment="1">
      <alignment horizontal="left" vertical="center" wrapText="1"/>
    </xf>
    <xf numFmtId="0" fontId="36" fillId="0" borderId="0" xfId="5" applyFont="1" applyFill="1" applyBorder="1" applyAlignment="1">
      <alignment horizontal="left" vertical="center" wrapText="1"/>
    </xf>
    <xf numFmtId="168" fontId="37" fillId="0" borderId="0" xfId="5" applyNumberFormat="1" applyFont="1" applyFill="1" applyBorder="1" applyAlignment="1">
      <alignment horizontal="left" vertical="center" wrapText="1"/>
    </xf>
    <xf numFmtId="0" fontId="37" fillId="0" borderId="0" xfId="5" applyFont="1" applyFill="1" applyBorder="1" applyAlignment="1">
      <alignment horizontal="left" vertical="center" wrapText="1"/>
    </xf>
    <xf numFmtId="0" fontId="34" fillId="0" borderId="8" xfId="4" applyFont="1" applyFill="1" applyBorder="1" applyAlignment="1">
      <alignment vertical="center" wrapText="1"/>
    </xf>
    <xf numFmtId="0" fontId="38" fillId="0" borderId="8" xfId="5" applyFont="1" applyFill="1" applyBorder="1" applyAlignment="1">
      <alignment horizontal="center" vertical="center" wrapText="1"/>
    </xf>
    <xf numFmtId="168" fontId="39" fillId="0" borderId="8" xfId="6" applyNumberFormat="1" applyFont="1" applyFill="1" applyBorder="1" applyAlignment="1" applyProtection="1">
      <alignment horizontal="center" vertical="center" wrapText="1"/>
      <protection locked="0"/>
    </xf>
    <xf numFmtId="1" fontId="39" fillId="0" borderId="8" xfId="6" applyNumberFormat="1" applyFont="1" applyFill="1" applyBorder="1" applyAlignment="1" applyProtection="1">
      <alignment horizontal="center" vertical="center" wrapText="1"/>
      <protection locked="0"/>
    </xf>
    <xf numFmtId="0" fontId="38" fillId="0" borderId="8" xfId="5" applyFont="1" applyFill="1" applyBorder="1" applyAlignment="1">
      <alignment vertical="center" wrapText="1"/>
    </xf>
    <xf numFmtId="0" fontId="1" fillId="0" borderId="8" xfId="4" applyFont="1" applyFill="1" applyBorder="1" applyAlignment="1">
      <alignment vertical="center" wrapText="1"/>
    </xf>
    <xf numFmtId="168" fontId="38" fillId="0" borderId="8" xfId="5" applyNumberFormat="1" applyFont="1" applyFill="1" applyBorder="1" applyAlignment="1">
      <alignment horizontal="center" vertical="center" wrapText="1"/>
    </xf>
    <xf numFmtId="168" fontId="29" fillId="0" borderId="8" xfId="5" applyNumberFormat="1" applyFont="1" applyFill="1" applyBorder="1" applyAlignment="1">
      <alignment vertical="center" wrapText="1"/>
    </xf>
    <xf numFmtId="0" fontId="29" fillId="0" borderId="8" xfId="5" applyFont="1" applyFill="1" applyBorder="1" applyAlignment="1">
      <alignment vertical="center" wrapText="1"/>
    </xf>
    <xf numFmtId="169" fontId="29" fillId="0" borderId="8" xfId="5" applyNumberFormat="1" applyFont="1" applyFill="1" applyBorder="1" applyAlignment="1">
      <alignment vertical="center" wrapText="1"/>
    </xf>
    <xf numFmtId="169" fontId="29" fillId="0" borderId="8" xfId="5" applyNumberFormat="1" applyFont="1" applyFill="1" applyBorder="1" applyAlignment="1">
      <alignment horizontal="left" vertical="center" wrapText="1"/>
    </xf>
    <xf numFmtId="168" fontId="38" fillId="0" borderId="8" xfId="5" applyNumberFormat="1" applyFont="1" applyFill="1" applyBorder="1" applyAlignment="1">
      <alignment vertical="center" wrapText="1"/>
    </xf>
    <xf numFmtId="0" fontId="29" fillId="0" borderId="8" xfId="4" applyFont="1" applyFill="1" applyBorder="1" applyAlignment="1">
      <alignment horizontal="left" vertical="center" wrapText="1"/>
    </xf>
    <xf numFmtId="0" fontId="29" fillId="0" borderId="8" xfId="5" applyFont="1" applyFill="1" applyBorder="1" applyAlignment="1">
      <alignment horizontal="center" vertical="center" wrapText="1"/>
    </xf>
    <xf numFmtId="168" fontId="29" fillId="0" borderId="8" xfId="5" applyNumberFormat="1" applyFont="1" applyFill="1" applyBorder="1" applyAlignment="1">
      <alignment horizontal="left" vertical="center" wrapText="1"/>
    </xf>
    <xf numFmtId="0" fontId="29" fillId="0" borderId="8" xfId="4" applyFont="1" applyFill="1" applyBorder="1" applyAlignment="1">
      <alignment vertical="center" wrapText="1"/>
    </xf>
    <xf numFmtId="0" fontId="1" fillId="0" borderId="8" xfId="4" applyFont="1" applyFill="1" applyBorder="1" applyAlignment="1">
      <alignment horizontal="left" vertical="center" wrapText="1"/>
    </xf>
    <xf numFmtId="0" fontId="29" fillId="0" borderId="0" xfId="5" applyFont="1" applyFill="1" applyAlignment="1">
      <alignment horizontal="center"/>
    </xf>
    <xf numFmtId="0" fontId="29" fillId="0" borderId="0" xfId="5" applyFont="1" applyFill="1"/>
    <xf numFmtId="0" fontId="1" fillId="0" borderId="0" xfId="4" applyFont="1"/>
    <xf numFmtId="0" fontId="35" fillId="0" borderId="0" xfId="5" applyFont="1" applyFill="1" applyBorder="1" applyAlignment="1">
      <alignment horizontal="left"/>
    </xf>
    <xf numFmtId="0" fontId="29" fillId="0" borderId="0" xfId="5" applyFont="1" applyFill="1" applyBorder="1"/>
    <xf numFmtId="0" fontId="36" fillId="0" borderId="0" xfId="5" applyFont="1" applyFill="1" applyBorder="1" applyAlignment="1">
      <alignment horizontal="left"/>
    </xf>
    <xf numFmtId="0" fontId="37" fillId="0" borderId="0" xfId="5" applyFont="1" applyFill="1" applyAlignment="1">
      <alignment horizontal="left"/>
    </xf>
    <xf numFmtId="0" fontId="36" fillId="0" borderId="0" xfId="5" applyFont="1" applyFill="1" applyBorder="1" applyAlignment="1">
      <alignment horizontal="left" vertical="top"/>
    </xf>
    <xf numFmtId="0" fontId="37" fillId="0" borderId="0" xfId="5" applyFont="1" applyFill="1" applyBorder="1" applyAlignment="1">
      <alignment horizontal="left" vertical="top"/>
    </xf>
    <xf numFmtId="0" fontId="38" fillId="0" borderId="8" xfId="5" applyFont="1" applyFill="1" applyBorder="1" applyAlignment="1">
      <alignment horizontal="center"/>
    </xf>
    <xf numFmtId="0" fontId="38" fillId="0" borderId="8" xfId="5" applyFont="1" applyFill="1" applyBorder="1"/>
    <xf numFmtId="0" fontId="29" fillId="0" borderId="8" xfId="5" applyFont="1" applyFill="1" applyBorder="1"/>
    <xf numFmtId="168" fontId="29" fillId="0" borderId="8" xfId="5" applyNumberFormat="1" applyFont="1" applyFill="1" applyBorder="1"/>
    <xf numFmtId="168" fontId="29" fillId="0" borderId="8" xfId="5" applyNumberFormat="1" applyFont="1" applyFill="1" applyBorder="1" applyAlignment="1">
      <alignment wrapText="1"/>
    </xf>
    <xf numFmtId="168" fontId="38" fillId="0" borderId="8" xfId="5" applyNumberFormat="1" applyFont="1" applyFill="1" applyBorder="1"/>
    <xf numFmtId="0" fontId="29" fillId="0" borderId="8" xfId="4" applyFont="1" applyFill="1" applyBorder="1" applyAlignment="1">
      <alignment vertical="top" wrapText="1"/>
    </xf>
    <xf numFmtId="169" fontId="29" fillId="0" borderId="8" xfId="5" applyNumberFormat="1" applyFont="1" applyFill="1" applyBorder="1" applyAlignment="1">
      <alignment wrapText="1"/>
    </xf>
    <xf numFmtId="0" fontId="29" fillId="0" borderId="8" xfId="5" applyFont="1" applyFill="1" applyBorder="1" applyAlignment="1">
      <alignment horizontal="center"/>
    </xf>
    <xf numFmtId="169" fontId="29" fillId="0" borderId="8" xfId="5" applyNumberFormat="1" applyFont="1" applyFill="1" applyBorder="1" applyAlignment="1">
      <alignment horizontal="left" wrapText="1"/>
    </xf>
    <xf numFmtId="168" fontId="29" fillId="0" borderId="0" xfId="5" applyNumberFormat="1" applyFont="1" applyFill="1" applyBorder="1" applyAlignment="1">
      <alignment wrapText="1"/>
    </xf>
    <xf numFmtId="0" fontId="29" fillId="0" borderId="8" xfId="5" applyFont="1" applyFill="1" applyBorder="1" applyAlignment="1">
      <alignment horizontal="center" vertical="center"/>
    </xf>
    <xf numFmtId="0" fontId="29" fillId="0" borderId="21" xfId="5" applyFont="1" applyFill="1" applyBorder="1" applyAlignment="1">
      <alignment horizontal="center" vertical="center"/>
    </xf>
    <xf numFmtId="0" fontId="38" fillId="0" borderId="21" xfId="5" applyFont="1" applyFill="1" applyBorder="1" applyAlignment="1">
      <alignment vertical="center" wrapText="1"/>
    </xf>
    <xf numFmtId="0" fontId="2" fillId="0" borderId="0" xfId="5" applyFont="1" applyFill="1" applyAlignment="1">
      <alignment horizontal="center"/>
    </xf>
    <xf numFmtId="0" fontId="2" fillId="0" borderId="0" xfId="5" applyFont="1" applyFill="1"/>
    <xf numFmtId="0" fontId="2" fillId="0" borderId="0" xfId="5" applyFont="1" applyFill="1" applyAlignment="1">
      <alignment vertical="top" wrapText="1"/>
    </xf>
    <xf numFmtId="0" fontId="1" fillId="0" borderId="0" xfId="4" applyFill="1"/>
    <xf numFmtId="0" fontId="3" fillId="0" borderId="0" xfId="5" applyFont="1" applyFill="1" applyBorder="1" applyAlignment="1">
      <alignment horizontal="left"/>
    </xf>
    <xf numFmtId="0" fontId="2" fillId="0" borderId="0" xfId="5" applyFont="1" applyFill="1" applyBorder="1"/>
    <xf numFmtId="0" fontId="6" fillId="0" borderId="0" xfId="5" applyFont="1" applyFill="1" applyAlignment="1">
      <alignment vertical="top" wrapText="1"/>
    </xf>
    <xf numFmtId="0" fontId="40" fillId="0" borderId="0" xfId="5" applyFont="1" applyFill="1" applyBorder="1" applyAlignment="1">
      <alignment horizontal="left"/>
    </xf>
    <xf numFmtId="0" fontId="35" fillId="0" borderId="0" xfId="5" applyFont="1" applyFill="1" applyBorder="1"/>
    <xf numFmtId="0" fontId="3" fillId="0" borderId="0" xfId="5" applyFont="1" applyFill="1" applyBorder="1" applyAlignment="1">
      <alignment vertical="top" wrapText="1"/>
    </xf>
    <xf numFmtId="0" fontId="41" fillId="0" borderId="0" xfId="5" applyFont="1" applyFill="1" applyAlignment="1">
      <alignment horizontal="left"/>
    </xf>
    <xf numFmtId="0" fontId="40" fillId="0" borderId="0" xfId="5" applyFont="1" applyFill="1" applyBorder="1" applyAlignment="1">
      <alignment horizontal="left" vertical="top"/>
    </xf>
    <xf numFmtId="0" fontId="41" fillId="0" borderId="0" xfId="5" applyFont="1" applyFill="1" applyBorder="1" applyAlignment="1">
      <alignment horizontal="left" vertical="top"/>
    </xf>
    <xf numFmtId="0" fontId="42" fillId="0" borderId="0" xfId="5" applyFont="1" applyFill="1" applyBorder="1"/>
    <xf numFmtId="0" fontId="4" fillId="0" borderId="0" xfId="5" applyFont="1" applyFill="1" applyBorder="1" applyAlignment="1">
      <alignment vertical="top" wrapText="1"/>
    </xf>
    <xf numFmtId="0" fontId="38" fillId="0" borderId="8" xfId="5" applyFont="1" applyFill="1" applyBorder="1" applyAlignment="1">
      <alignment vertical="top" wrapText="1"/>
    </xf>
    <xf numFmtId="0" fontId="1" fillId="0" borderId="0" xfId="4" applyFont="1" applyFill="1"/>
    <xf numFmtId="0" fontId="6" fillId="0" borderId="8" xfId="5" applyFont="1" applyFill="1" applyBorder="1" applyAlignment="1">
      <alignment horizontal="center"/>
    </xf>
    <xf numFmtId="0" fontId="2" fillId="0" borderId="8" xfId="5" applyFont="1" applyFill="1" applyBorder="1" applyAlignment="1">
      <alignment vertical="top" wrapText="1"/>
    </xf>
    <xf numFmtId="0" fontId="6" fillId="0" borderId="8" xfId="5" applyFont="1" applyFill="1" applyBorder="1" applyAlignment="1">
      <alignment wrapText="1"/>
    </xf>
    <xf numFmtId="0" fontId="2" fillId="0" borderId="8" xfId="5" applyFont="1" applyFill="1" applyBorder="1"/>
    <xf numFmtId="0" fontId="6" fillId="0" borderId="8" xfId="5" applyFont="1" applyFill="1" applyBorder="1" applyAlignment="1">
      <alignment vertical="center" wrapText="1"/>
    </xf>
    <xf numFmtId="168" fontId="2" fillId="0" borderId="8" xfId="5" applyNumberFormat="1" applyFont="1" applyFill="1" applyBorder="1"/>
    <xf numFmtId="169" fontId="29" fillId="0" borderId="8" xfId="5" applyNumberFormat="1" applyFont="1" applyFill="1" applyBorder="1"/>
    <xf numFmtId="169" fontId="2" fillId="0" borderId="8" xfId="5" applyNumberFormat="1" applyFont="1" applyFill="1" applyBorder="1" applyAlignment="1">
      <alignment vertical="top" wrapText="1"/>
    </xf>
    <xf numFmtId="168" fontId="2" fillId="0" borderId="8" xfId="5" applyNumberFormat="1" applyFont="1" applyFill="1" applyBorder="1" applyAlignment="1">
      <alignment vertical="top" wrapText="1"/>
    </xf>
    <xf numFmtId="168" fontId="6" fillId="0" borderId="8" xfId="5" applyNumberFormat="1" applyFont="1" applyFill="1" applyBorder="1"/>
    <xf numFmtId="169" fontId="43" fillId="0" borderId="8" xfId="5" applyNumberFormat="1" applyFont="1" applyFill="1" applyBorder="1" applyAlignment="1">
      <alignment vertical="top" wrapText="1"/>
    </xf>
    <xf numFmtId="0" fontId="2" fillId="0" borderId="8" xfId="5" applyFont="1" applyFill="1" applyBorder="1" applyAlignment="1">
      <alignment horizontal="center"/>
    </xf>
    <xf numFmtId="168" fontId="2" fillId="0" borderId="8" xfId="5" applyNumberFormat="1" applyFont="1" applyFill="1" applyBorder="1" applyAlignment="1">
      <alignment horizontal="left" vertical="top" wrapText="1"/>
    </xf>
    <xf numFmtId="0" fontId="2" fillId="0" borderId="8" xfId="4" applyFont="1" applyFill="1" applyBorder="1" applyAlignment="1">
      <alignment vertical="top" wrapText="1"/>
    </xf>
    <xf numFmtId="0" fontId="2" fillId="0" borderId="8" xfId="5" applyFont="1" applyFill="1" applyBorder="1" applyAlignment="1">
      <alignment horizontal="center" vertical="center"/>
    </xf>
    <xf numFmtId="0" fontId="2" fillId="0" borderId="21" xfId="5" applyFont="1" applyFill="1" applyBorder="1" applyAlignment="1">
      <alignment horizontal="center" vertical="center"/>
    </xf>
    <xf numFmtId="0" fontId="6" fillId="0" borderId="21" xfId="5" applyFont="1" applyFill="1" applyBorder="1" applyAlignment="1">
      <alignment vertical="center" wrapText="1"/>
    </xf>
    <xf numFmtId="0" fontId="1" fillId="0" borderId="0" xfId="4" applyFill="1" applyAlignment="1">
      <alignment vertical="top" wrapText="1"/>
    </xf>
    <xf numFmtId="0" fontId="1" fillId="0" borderId="8" xfId="4" applyFont="1" applyFill="1" applyBorder="1"/>
    <xf numFmtId="168" fontId="29" fillId="0" borderId="8" xfId="5" applyNumberFormat="1" applyFont="1" applyFill="1" applyBorder="1" applyAlignment="1">
      <alignment vertical="top" wrapText="1"/>
    </xf>
    <xf numFmtId="168" fontId="29" fillId="0" borderId="8" xfId="5" applyNumberFormat="1" applyFont="1" applyFill="1" applyBorder="1" applyAlignment="1">
      <alignment horizontal="left" wrapText="1"/>
    </xf>
    <xf numFmtId="0" fontId="1" fillId="0" borderId="0" xfId="4"/>
  </cellXfs>
  <cellStyles count="9">
    <cellStyle name="Comma 2" xfId="7"/>
    <cellStyle name="Normal" xfId="0" builtinId="0"/>
    <cellStyle name="Normal 2" xfId="2"/>
    <cellStyle name="Normal 2 3" xfId="8"/>
    <cellStyle name="Normal 3" xfId="4"/>
    <cellStyle name="Normal 3 2" xfId="5"/>
    <cellStyle name="Normal_Form 2 &amp; 3" xfId="1"/>
    <cellStyle name="Normal_Linkage BS Dec09" xfId="6"/>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84"/>
  <sheetViews>
    <sheetView view="pageBreakPreview" zoomScaleNormal="100" zoomScaleSheetLayoutView="100" workbookViewId="0">
      <selection activeCell="M36" sqref="M36"/>
    </sheetView>
  </sheetViews>
  <sheetFormatPr defaultRowHeight="12.75"/>
  <cols>
    <col min="1" max="1" width="2.33203125" customWidth="1"/>
    <col min="2" max="2" width="6.5" style="18" customWidth="1"/>
    <col min="3" max="3" width="5.6640625" customWidth="1"/>
    <col min="4" max="4" width="24.83203125" customWidth="1"/>
    <col min="5" max="5" width="13.83203125" style="3" customWidth="1"/>
    <col min="6" max="10" width="13.83203125" customWidth="1"/>
  </cols>
  <sheetData>
    <row r="1" spans="2:10">
      <c r="I1" s="2" t="s">
        <v>26</v>
      </c>
    </row>
    <row r="2" spans="2:10">
      <c r="I2" s="17" t="s">
        <v>78</v>
      </c>
    </row>
    <row r="3" spans="2:10" ht="39" customHeight="1">
      <c r="B3" s="141" t="s">
        <v>66</v>
      </c>
      <c r="C3" s="141"/>
      <c r="D3" s="141"/>
      <c r="E3" s="141"/>
      <c r="F3" s="141"/>
      <c r="G3" s="141"/>
      <c r="H3" s="141"/>
      <c r="I3" s="141"/>
      <c r="J3" s="141"/>
    </row>
    <row r="4" spans="2:10" ht="8.25" customHeight="1">
      <c r="B4" s="142"/>
      <c r="C4" s="142"/>
      <c r="D4" s="142"/>
      <c r="E4" s="142"/>
      <c r="F4" s="142"/>
      <c r="G4" s="142"/>
      <c r="H4" s="142"/>
      <c r="I4" s="142"/>
      <c r="J4" s="143"/>
    </row>
    <row r="5" spans="2:10" ht="25.5" customHeight="1">
      <c r="B5" s="11"/>
      <c r="C5" s="144" t="s">
        <v>73</v>
      </c>
      <c r="D5" s="145"/>
      <c r="E5" s="14" t="s">
        <v>74</v>
      </c>
      <c r="F5" s="14" t="s">
        <v>75</v>
      </c>
      <c r="G5" s="14" t="s">
        <v>62</v>
      </c>
      <c r="H5" s="14" t="s">
        <v>76</v>
      </c>
      <c r="I5" s="14" t="s">
        <v>63</v>
      </c>
      <c r="J5" s="15" t="s">
        <v>64</v>
      </c>
    </row>
    <row r="6" spans="2:10" ht="20.100000000000001" customHeight="1">
      <c r="B6" s="12">
        <v>1</v>
      </c>
      <c r="C6" s="133" t="s">
        <v>0</v>
      </c>
      <c r="D6" s="133"/>
      <c r="E6" s="4"/>
      <c r="F6" s="138" t="s">
        <v>139</v>
      </c>
      <c r="G6" s="139"/>
      <c r="H6" s="139"/>
      <c r="I6" s="139"/>
      <c r="J6" s="140"/>
    </row>
    <row r="7" spans="2:10" ht="20.100000000000001" customHeight="1">
      <c r="B7" s="12">
        <v>2</v>
      </c>
      <c r="C7" s="133" t="s">
        <v>8</v>
      </c>
      <c r="D7" s="133"/>
      <c r="E7" s="4"/>
      <c r="F7" s="138" t="s">
        <v>140</v>
      </c>
      <c r="G7" s="139"/>
      <c r="H7" s="139"/>
      <c r="I7" s="139"/>
      <c r="J7" s="140"/>
    </row>
    <row r="8" spans="2:10" ht="27" customHeight="1">
      <c r="B8" s="12">
        <v>3</v>
      </c>
      <c r="C8" s="133" t="s">
        <v>10</v>
      </c>
      <c r="D8" s="133"/>
      <c r="E8" s="7" t="s">
        <v>11</v>
      </c>
      <c r="F8" s="146">
        <v>280</v>
      </c>
      <c r="G8" s="147"/>
      <c r="H8" s="147"/>
      <c r="I8" s="147"/>
      <c r="J8" s="148"/>
    </row>
    <row r="9" spans="2:10" s="10" customFormat="1" ht="44.25" customHeight="1">
      <c r="B9" s="12">
        <v>4</v>
      </c>
      <c r="C9" s="136" t="s">
        <v>12</v>
      </c>
      <c r="D9" s="136"/>
      <c r="E9" s="21" t="s">
        <v>13</v>
      </c>
      <c r="F9" s="138" t="s">
        <v>130</v>
      </c>
      <c r="G9" s="139"/>
      <c r="H9" s="139"/>
      <c r="I9" s="139"/>
      <c r="J9" s="140"/>
    </row>
    <row r="10" spans="2:10" s="10" customFormat="1" ht="20.100000000000001" customHeight="1">
      <c r="B10" s="12">
        <v>5</v>
      </c>
      <c r="C10" s="136" t="s">
        <v>14</v>
      </c>
      <c r="D10" s="136"/>
      <c r="E10" s="21"/>
      <c r="F10" s="138" t="s">
        <v>131</v>
      </c>
      <c r="G10" s="139"/>
      <c r="H10" s="139"/>
      <c r="I10" s="139"/>
      <c r="J10" s="140"/>
    </row>
    <row r="11" spans="2:10" ht="28.5" customHeight="1">
      <c r="B11" s="39">
        <v>6</v>
      </c>
      <c r="C11" s="137" t="s">
        <v>15</v>
      </c>
      <c r="D11" s="137"/>
      <c r="E11" s="40" t="s">
        <v>67</v>
      </c>
      <c r="F11" s="51">
        <v>2.5099999999999998</v>
      </c>
      <c r="G11" s="51">
        <v>2.5099999999999998</v>
      </c>
      <c r="H11" s="51">
        <v>2.5099999999999998</v>
      </c>
      <c r="I11" s="51">
        <v>2.5099999999999998</v>
      </c>
      <c r="J11" s="51">
        <v>2.5099999999999998</v>
      </c>
    </row>
    <row r="12" spans="2:10" ht="20.100000000000001" customHeight="1">
      <c r="B12" s="12">
        <v>7</v>
      </c>
      <c r="C12" s="133" t="s">
        <v>16</v>
      </c>
      <c r="D12" s="133"/>
      <c r="E12" s="7" t="s">
        <v>17</v>
      </c>
      <c r="F12" s="49" t="s">
        <v>132</v>
      </c>
      <c r="G12" s="49" t="s">
        <v>135</v>
      </c>
      <c r="H12" s="49" t="s">
        <v>136</v>
      </c>
      <c r="I12" s="49" t="s">
        <v>137</v>
      </c>
      <c r="J12" s="49" t="s">
        <v>138</v>
      </c>
    </row>
    <row r="13" spans="2:10" ht="30" customHeight="1">
      <c r="B13" s="12">
        <v>8</v>
      </c>
      <c r="C13" s="133" t="s">
        <v>18</v>
      </c>
      <c r="D13" s="133"/>
      <c r="E13" s="7" t="s">
        <v>17</v>
      </c>
      <c r="F13" s="52" t="s">
        <v>133</v>
      </c>
      <c r="G13" s="52" t="s">
        <v>133</v>
      </c>
      <c r="H13" s="52" t="s">
        <v>133</v>
      </c>
      <c r="I13" s="52" t="s">
        <v>133</v>
      </c>
      <c r="J13" s="52" t="s">
        <v>133</v>
      </c>
    </row>
    <row r="14" spans="2:10" ht="30" customHeight="1">
      <c r="B14" s="12">
        <v>9</v>
      </c>
      <c r="C14" s="133" t="s">
        <v>19</v>
      </c>
      <c r="D14" s="133"/>
      <c r="E14" s="7" t="s">
        <v>17</v>
      </c>
      <c r="F14" s="55" t="s">
        <v>134</v>
      </c>
      <c r="G14" s="55" t="s">
        <v>134</v>
      </c>
      <c r="H14" s="55" t="s">
        <v>134</v>
      </c>
      <c r="I14" s="55" t="s">
        <v>134</v>
      </c>
      <c r="J14" s="55" t="s">
        <v>134</v>
      </c>
    </row>
    <row r="15" spans="2:10" ht="15" customHeight="1">
      <c r="B15" s="39">
        <v>10</v>
      </c>
      <c r="C15" s="135" t="s">
        <v>20</v>
      </c>
      <c r="D15" s="135"/>
      <c r="E15" s="64" t="s">
        <v>1</v>
      </c>
      <c r="F15" s="65" t="s">
        <v>144</v>
      </c>
      <c r="G15" s="65" t="s">
        <v>144</v>
      </c>
      <c r="H15" s="65" t="s">
        <v>144</v>
      </c>
      <c r="I15" s="65" t="s">
        <v>144</v>
      </c>
      <c r="J15" s="65" t="s">
        <v>144</v>
      </c>
    </row>
    <row r="16" spans="2:10" ht="15" customHeight="1">
      <c r="B16" s="39">
        <v>11</v>
      </c>
      <c r="C16" s="135" t="s">
        <v>21</v>
      </c>
      <c r="D16" s="135"/>
      <c r="E16" s="64" t="s">
        <v>1</v>
      </c>
      <c r="F16" s="65" t="s">
        <v>145</v>
      </c>
      <c r="G16" s="65" t="s">
        <v>145</v>
      </c>
      <c r="H16" s="65" t="s">
        <v>145</v>
      </c>
      <c r="I16" s="65" t="s">
        <v>145</v>
      </c>
      <c r="J16" s="65" t="s">
        <v>145</v>
      </c>
    </row>
    <row r="17" spans="1:12" ht="15" customHeight="1">
      <c r="B17" s="39">
        <v>12</v>
      </c>
      <c r="C17" s="135" t="s">
        <v>22</v>
      </c>
      <c r="D17" s="135"/>
      <c r="E17" s="66"/>
      <c r="F17" s="56"/>
      <c r="G17" s="56"/>
      <c r="H17" s="56"/>
      <c r="I17" s="56"/>
      <c r="J17" s="56"/>
    </row>
    <row r="18" spans="1:12" ht="42.75" customHeight="1">
      <c r="B18" s="67">
        <v>12.1</v>
      </c>
      <c r="C18" s="135" t="s">
        <v>23</v>
      </c>
      <c r="D18" s="135"/>
      <c r="E18" s="64" t="s">
        <v>7</v>
      </c>
      <c r="F18" s="95">
        <v>0</v>
      </c>
      <c r="G18" s="95">
        <v>2.29</v>
      </c>
      <c r="H18" s="95">
        <v>407.56</v>
      </c>
      <c r="I18" s="95">
        <v>127.1</v>
      </c>
      <c r="J18" s="96">
        <v>1593.77</v>
      </c>
    </row>
    <row r="19" spans="1:12" ht="42.75" customHeight="1">
      <c r="B19" s="67">
        <v>12.2</v>
      </c>
      <c r="C19" s="135" t="s">
        <v>24</v>
      </c>
      <c r="D19" s="135"/>
      <c r="E19" s="64" t="s">
        <v>7</v>
      </c>
      <c r="F19" s="95">
        <v>0</v>
      </c>
      <c r="G19" s="95">
        <v>0</v>
      </c>
      <c r="H19" s="95">
        <v>0</v>
      </c>
      <c r="I19" s="95">
        <v>0</v>
      </c>
      <c r="J19" s="95">
        <v>0</v>
      </c>
    </row>
    <row r="20" spans="1:12" ht="15" customHeight="1">
      <c r="B20" s="11"/>
      <c r="C20" s="133" t="s">
        <v>2</v>
      </c>
      <c r="D20" s="133"/>
      <c r="E20" s="4"/>
      <c r="F20" s="9"/>
      <c r="G20" s="9"/>
      <c r="H20" s="9"/>
      <c r="I20" s="9"/>
      <c r="J20" s="9"/>
    </row>
    <row r="21" spans="1:12" ht="15" customHeight="1">
      <c r="B21" s="12">
        <v>13</v>
      </c>
      <c r="C21" s="133" t="s">
        <v>3</v>
      </c>
      <c r="D21" s="133"/>
      <c r="E21" s="4"/>
      <c r="F21" s="9"/>
      <c r="G21" s="9"/>
      <c r="H21" s="9"/>
      <c r="I21" s="9"/>
      <c r="J21" s="9"/>
    </row>
    <row r="22" spans="1:12" ht="30" customHeight="1">
      <c r="B22" s="13">
        <v>13.1</v>
      </c>
      <c r="C22" s="131" t="s">
        <v>68</v>
      </c>
      <c r="D22" s="131"/>
      <c r="E22" s="7" t="s">
        <v>25</v>
      </c>
      <c r="F22" s="53">
        <v>1136.3900000000003</v>
      </c>
      <c r="G22" s="53">
        <v>282.3</v>
      </c>
      <c r="H22" s="53">
        <v>743.50144920000025</v>
      </c>
      <c r="I22" s="53">
        <v>1089.7461699999999</v>
      </c>
      <c r="J22" s="53">
        <v>956.05049999999983</v>
      </c>
      <c r="L22" s="54"/>
    </row>
    <row r="23" spans="1:12" ht="30" customHeight="1">
      <c r="B23" s="13">
        <v>13.2</v>
      </c>
      <c r="C23" s="131" t="s">
        <v>69</v>
      </c>
      <c r="D23" s="131"/>
      <c r="E23" s="7" t="s">
        <v>25</v>
      </c>
      <c r="F23" s="53">
        <v>1122.375019999999</v>
      </c>
      <c r="G23" s="53">
        <v>278.90407000000005</v>
      </c>
      <c r="H23" s="53">
        <v>734.07843499999956</v>
      </c>
      <c r="I23" s="53">
        <v>1077.6921705999987</v>
      </c>
      <c r="J23" s="53">
        <v>944.66326230000038</v>
      </c>
    </row>
    <row r="24" spans="1:12" ht="30" customHeight="1">
      <c r="B24" s="13">
        <v>13.3</v>
      </c>
      <c r="C24" s="131" t="s">
        <v>70</v>
      </c>
      <c r="D24" s="131"/>
      <c r="E24" s="7" t="s">
        <v>25</v>
      </c>
      <c r="F24" s="53">
        <v>1122.2935874999994</v>
      </c>
      <c r="G24" s="53">
        <v>278.14645250000001</v>
      </c>
      <c r="H24" s="53">
        <v>720.1959599999999</v>
      </c>
      <c r="I24" s="53">
        <v>1034.9370924999998</v>
      </c>
      <c r="J24" s="53">
        <v>920.27662499999963</v>
      </c>
    </row>
    <row r="25" spans="1:12" ht="43.5" customHeight="1">
      <c r="B25" s="12">
        <v>14</v>
      </c>
      <c r="C25" s="131" t="s">
        <v>71</v>
      </c>
      <c r="D25" s="131"/>
      <c r="E25" s="7" t="s">
        <v>25</v>
      </c>
      <c r="F25" s="94">
        <v>0</v>
      </c>
      <c r="G25" s="94">
        <v>2.29</v>
      </c>
      <c r="H25" s="53">
        <v>407.56</v>
      </c>
      <c r="I25" s="53">
        <v>127.1</v>
      </c>
      <c r="J25" s="53">
        <v>1593.77</v>
      </c>
    </row>
    <row r="26" spans="1:12" ht="30" customHeight="1">
      <c r="B26" s="39">
        <v>15</v>
      </c>
      <c r="C26" s="134" t="s">
        <v>77</v>
      </c>
      <c r="D26" s="134"/>
      <c r="E26" s="51" t="s">
        <v>146</v>
      </c>
      <c r="F26" s="57">
        <v>0</v>
      </c>
      <c r="G26" s="57">
        <v>0</v>
      </c>
      <c r="H26" s="57">
        <v>0</v>
      </c>
      <c r="I26" s="57">
        <v>0</v>
      </c>
      <c r="J26" s="57">
        <v>0</v>
      </c>
    </row>
    <row r="27" spans="1:12" ht="30" customHeight="1">
      <c r="B27" s="12">
        <v>16</v>
      </c>
      <c r="C27" s="131" t="s">
        <v>72</v>
      </c>
      <c r="D27" s="131"/>
      <c r="E27" s="7" t="s">
        <v>11</v>
      </c>
      <c r="F27" s="52"/>
      <c r="G27" s="52"/>
      <c r="H27" s="52"/>
      <c r="I27" s="52"/>
      <c r="J27" s="52"/>
    </row>
    <row r="29" spans="1:12">
      <c r="I29" s="2" t="s">
        <v>26</v>
      </c>
    </row>
    <row r="30" spans="1:12">
      <c r="B30" s="3"/>
      <c r="E30"/>
      <c r="I30" s="2" t="s">
        <v>9</v>
      </c>
    </row>
    <row r="31" spans="1:12">
      <c r="B31" s="3"/>
      <c r="E31"/>
    </row>
    <row r="32" spans="1:12" ht="20.25" customHeight="1">
      <c r="A32" s="16"/>
      <c r="B32" s="9"/>
      <c r="C32" s="130" t="s">
        <v>79</v>
      </c>
      <c r="D32" s="130"/>
      <c r="E32" s="26" t="s">
        <v>74</v>
      </c>
      <c r="F32" s="14" t="s">
        <v>75</v>
      </c>
      <c r="G32" s="14" t="s">
        <v>62</v>
      </c>
      <c r="H32" s="14" t="s">
        <v>76</v>
      </c>
      <c r="I32" s="14" t="s">
        <v>63</v>
      </c>
      <c r="J32" s="15" t="s">
        <v>64</v>
      </c>
    </row>
    <row r="33" spans="1:10" s="10" customFormat="1" ht="30" customHeight="1">
      <c r="A33" s="19"/>
      <c r="B33" s="20">
        <v>17</v>
      </c>
      <c r="C33" s="132" t="s">
        <v>27</v>
      </c>
      <c r="D33" s="132"/>
      <c r="E33" s="21"/>
      <c r="F33" s="21"/>
      <c r="G33" s="21"/>
      <c r="H33" s="21"/>
      <c r="I33" s="21"/>
      <c r="J33" s="21"/>
    </row>
    <row r="34" spans="1:10" s="10" customFormat="1" ht="30" customHeight="1">
      <c r="A34" s="22"/>
      <c r="B34" s="23">
        <v>17.100000000000001</v>
      </c>
      <c r="C34" s="132" t="s">
        <v>28</v>
      </c>
      <c r="D34" s="132"/>
      <c r="E34" s="24" t="s">
        <v>4</v>
      </c>
      <c r="F34" s="50">
        <v>93.905706018507772</v>
      </c>
      <c r="G34" s="50">
        <v>2.9825925925906631</v>
      </c>
      <c r="H34" s="50">
        <v>357.09247685182828</v>
      </c>
      <c r="I34" s="50">
        <v>150.16317129628652</v>
      </c>
      <c r="J34" s="50">
        <v>124.04861111111273</v>
      </c>
    </row>
    <row r="35" spans="1:10" s="10" customFormat="1" ht="30" customHeight="1">
      <c r="A35" s="22"/>
      <c r="B35" s="23">
        <v>17.2</v>
      </c>
      <c r="C35" s="132" t="s">
        <v>29</v>
      </c>
      <c r="D35" s="132"/>
      <c r="E35" s="24" t="s">
        <v>4</v>
      </c>
      <c r="F35" s="50">
        <v>34.046874999992724</v>
      </c>
      <c r="G35" s="50">
        <v>1152.8666666666759</v>
      </c>
      <c r="H35" s="50">
        <v>256.48055555559728</v>
      </c>
      <c r="I35" s="50">
        <v>43.484027777777776</v>
      </c>
      <c r="J35" s="50">
        <v>100.23055555555555</v>
      </c>
    </row>
    <row r="36" spans="1:10" s="10" customFormat="1" ht="30" customHeight="1">
      <c r="A36" s="19"/>
      <c r="B36" s="59">
        <v>18</v>
      </c>
      <c r="C36" s="129" t="s">
        <v>5</v>
      </c>
      <c r="D36" s="129"/>
      <c r="E36" s="51" t="s">
        <v>7</v>
      </c>
      <c r="F36" s="58">
        <v>0</v>
      </c>
      <c r="G36" s="58">
        <v>0</v>
      </c>
      <c r="H36" s="58">
        <v>0</v>
      </c>
      <c r="I36" s="58">
        <v>0</v>
      </c>
      <c r="J36" s="58">
        <v>106.23</v>
      </c>
    </row>
    <row r="37" spans="1:10" s="10" customFormat="1" ht="30" customHeight="1">
      <c r="A37" s="19"/>
      <c r="B37" s="59">
        <v>19</v>
      </c>
      <c r="C37" s="129" t="s">
        <v>6</v>
      </c>
      <c r="D37" s="129"/>
      <c r="E37" s="51" t="s">
        <v>7</v>
      </c>
      <c r="F37" s="51">
        <v>91.86</v>
      </c>
      <c r="G37" s="51">
        <v>88.81</v>
      </c>
      <c r="H37" s="51">
        <v>286.58</v>
      </c>
      <c r="I37" s="51">
        <v>547.6</v>
      </c>
      <c r="J37" s="51">
        <v>1353.77</v>
      </c>
    </row>
    <row r="39" spans="1:10" ht="15" customHeight="1">
      <c r="B39" s="106" t="s">
        <v>80</v>
      </c>
      <c r="C39" s="106"/>
      <c r="D39" s="106"/>
      <c r="E39" s="106"/>
      <c r="F39" s="106"/>
      <c r="G39" s="106"/>
      <c r="H39" s="106"/>
      <c r="I39" s="106"/>
      <c r="J39" s="106"/>
    </row>
    <row r="40" spans="1:10" ht="15" customHeight="1">
      <c r="B40" s="30"/>
      <c r="C40" s="30"/>
      <c r="D40" s="30"/>
      <c r="E40" s="30"/>
      <c r="F40" s="30"/>
      <c r="G40" s="30"/>
      <c r="H40" s="30"/>
      <c r="I40" s="30"/>
      <c r="J40" s="30"/>
    </row>
    <row r="41" spans="1:10" ht="38.25" customHeight="1">
      <c r="B41" s="130" t="s">
        <v>84</v>
      </c>
      <c r="C41" s="130"/>
      <c r="D41" s="15" t="s">
        <v>79</v>
      </c>
      <c r="E41" s="127" t="s">
        <v>65</v>
      </c>
      <c r="F41" s="128"/>
      <c r="G41" s="15" t="s">
        <v>84</v>
      </c>
      <c r="H41" s="15" t="s">
        <v>79</v>
      </c>
      <c r="I41" s="130" t="s">
        <v>65</v>
      </c>
      <c r="J41" s="130"/>
    </row>
    <row r="42" spans="1:10" ht="15" customHeight="1">
      <c r="B42" s="124" t="s">
        <v>30</v>
      </c>
      <c r="C42" s="124"/>
      <c r="D42" s="31" t="s">
        <v>31</v>
      </c>
      <c r="E42" s="117">
        <v>13.22</v>
      </c>
      <c r="F42" s="118"/>
      <c r="G42" s="5" t="s">
        <v>32</v>
      </c>
      <c r="H42" s="5" t="s">
        <v>31</v>
      </c>
      <c r="I42" s="117">
        <v>36.75</v>
      </c>
      <c r="J42" s="118"/>
    </row>
    <row r="43" spans="1:10" ht="15" customHeight="1">
      <c r="B43" s="124"/>
      <c r="C43" s="124"/>
      <c r="D43" s="31" t="s">
        <v>33</v>
      </c>
      <c r="E43" s="117">
        <v>18.989999999999998</v>
      </c>
      <c r="F43" s="118">
        <v>18.989999999999998</v>
      </c>
      <c r="G43" s="6"/>
      <c r="H43" s="5" t="s">
        <v>33</v>
      </c>
      <c r="I43" s="117">
        <v>30.75</v>
      </c>
      <c r="J43" s="118">
        <v>30.75</v>
      </c>
    </row>
    <row r="44" spans="1:10" ht="15" customHeight="1">
      <c r="B44" s="124"/>
      <c r="C44" s="124"/>
      <c r="D44" s="31" t="s">
        <v>34</v>
      </c>
      <c r="E44" s="117">
        <v>23.87</v>
      </c>
      <c r="F44" s="118">
        <v>23.87</v>
      </c>
      <c r="G44" s="6"/>
      <c r="H44" s="5" t="s">
        <v>35</v>
      </c>
      <c r="I44" s="117">
        <v>26.9</v>
      </c>
      <c r="J44" s="118">
        <v>26.9</v>
      </c>
    </row>
    <row r="45" spans="1:10" ht="15" customHeight="1">
      <c r="B45" s="124" t="s">
        <v>36</v>
      </c>
      <c r="C45" s="124"/>
      <c r="D45" s="31" t="s">
        <v>31</v>
      </c>
      <c r="E45" s="117">
        <v>24.96</v>
      </c>
      <c r="F45" s="118">
        <v>24.96</v>
      </c>
      <c r="G45" s="5" t="s">
        <v>37</v>
      </c>
      <c r="H45" s="5" t="s">
        <v>31</v>
      </c>
      <c r="I45" s="117">
        <v>20.68</v>
      </c>
      <c r="J45" s="118">
        <v>20.68</v>
      </c>
    </row>
    <row r="46" spans="1:10" ht="15" customHeight="1">
      <c r="B46" s="124"/>
      <c r="C46" s="124"/>
      <c r="D46" s="31" t="s">
        <v>33</v>
      </c>
      <c r="E46" s="117">
        <v>28.12</v>
      </c>
      <c r="F46" s="118">
        <v>28.12</v>
      </c>
      <c r="G46" s="6"/>
      <c r="H46" s="5" t="s">
        <v>33</v>
      </c>
      <c r="I46" s="117">
        <v>17.309999999999999</v>
      </c>
      <c r="J46" s="118">
        <v>17.309999999999999</v>
      </c>
    </row>
    <row r="47" spans="1:10" ht="15" customHeight="1">
      <c r="B47" s="124"/>
      <c r="C47" s="124"/>
      <c r="D47" s="31" t="s">
        <v>35</v>
      </c>
      <c r="E47" s="117">
        <v>38.18</v>
      </c>
      <c r="F47" s="118">
        <v>38.18</v>
      </c>
      <c r="G47" s="6"/>
      <c r="H47" s="5" t="s">
        <v>34</v>
      </c>
      <c r="I47" s="117">
        <v>14.49</v>
      </c>
      <c r="J47" s="118">
        <v>14.49</v>
      </c>
    </row>
    <row r="48" spans="1:10" ht="15" customHeight="1">
      <c r="B48" s="124" t="s">
        <v>38</v>
      </c>
      <c r="C48" s="124"/>
      <c r="D48" s="31" t="s">
        <v>31</v>
      </c>
      <c r="E48" s="117">
        <v>42.41</v>
      </c>
      <c r="F48" s="118">
        <v>42.41</v>
      </c>
      <c r="G48" s="5" t="s">
        <v>39</v>
      </c>
      <c r="H48" s="5" t="s">
        <v>31</v>
      </c>
      <c r="I48" s="117">
        <v>10.76</v>
      </c>
      <c r="J48" s="118">
        <v>10.76</v>
      </c>
    </row>
    <row r="49" spans="2:10" ht="15" customHeight="1">
      <c r="B49" s="124"/>
      <c r="C49" s="124"/>
      <c r="D49" s="31" t="s">
        <v>33</v>
      </c>
      <c r="E49" s="117">
        <v>37.159999999999997</v>
      </c>
      <c r="F49" s="118">
        <v>37.159999999999997</v>
      </c>
      <c r="G49" s="6"/>
      <c r="H49" s="5" t="s">
        <v>33</v>
      </c>
      <c r="I49" s="117">
        <v>10.34</v>
      </c>
      <c r="J49" s="118">
        <v>10.34</v>
      </c>
    </row>
    <row r="50" spans="2:10" ht="15" customHeight="1">
      <c r="B50" s="124"/>
      <c r="C50" s="124"/>
      <c r="D50" s="31" t="s">
        <v>34</v>
      </c>
      <c r="E50" s="117">
        <v>64.760000000000005</v>
      </c>
      <c r="F50" s="118">
        <v>64.760000000000005</v>
      </c>
      <c r="G50" s="6"/>
      <c r="H50" s="5" t="s">
        <v>35</v>
      </c>
      <c r="I50" s="117">
        <v>10.59</v>
      </c>
      <c r="J50" s="118">
        <v>10.59</v>
      </c>
    </row>
    <row r="51" spans="2:10" ht="15" customHeight="1">
      <c r="B51" s="124" t="s">
        <v>40</v>
      </c>
      <c r="C51" s="124"/>
      <c r="D51" s="31" t="s">
        <v>31</v>
      </c>
      <c r="E51" s="117">
        <v>67.2</v>
      </c>
      <c r="F51" s="118">
        <v>67.2</v>
      </c>
      <c r="G51" s="5" t="s">
        <v>41</v>
      </c>
      <c r="H51" s="5" t="s">
        <v>31</v>
      </c>
      <c r="I51" s="117">
        <v>10.76</v>
      </c>
      <c r="J51" s="118">
        <v>10.76</v>
      </c>
    </row>
    <row r="52" spans="2:10" ht="15" customHeight="1">
      <c r="B52" s="124"/>
      <c r="C52" s="124"/>
      <c r="D52" s="31" t="s">
        <v>33</v>
      </c>
      <c r="E52" s="117">
        <v>67.2</v>
      </c>
      <c r="F52" s="118">
        <v>67.2</v>
      </c>
      <c r="G52" s="6"/>
      <c r="H52" s="5" t="s">
        <v>33</v>
      </c>
      <c r="I52" s="117">
        <v>10.27</v>
      </c>
      <c r="J52" s="118">
        <v>10.27</v>
      </c>
    </row>
    <row r="53" spans="2:10" ht="15" customHeight="1">
      <c r="B53" s="124"/>
      <c r="C53" s="124"/>
      <c r="D53" s="31" t="s">
        <v>35</v>
      </c>
      <c r="E53" s="117">
        <v>73.92</v>
      </c>
      <c r="F53" s="118">
        <v>73.92</v>
      </c>
      <c r="G53" s="6"/>
      <c r="H53" s="5" t="s">
        <v>35</v>
      </c>
      <c r="I53" s="117">
        <v>10.59</v>
      </c>
      <c r="J53" s="118">
        <v>10.59</v>
      </c>
    </row>
    <row r="54" spans="2:10" ht="15" customHeight="1">
      <c r="B54" s="124" t="s">
        <v>42</v>
      </c>
      <c r="C54" s="124"/>
      <c r="D54" s="31" t="s">
        <v>31</v>
      </c>
      <c r="E54" s="117">
        <v>67.2</v>
      </c>
      <c r="F54" s="118">
        <v>67.2</v>
      </c>
      <c r="G54" s="5" t="s">
        <v>43</v>
      </c>
      <c r="H54" s="5" t="s">
        <v>31</v>
      </c>
      <c r="I54" s="117">
        <v>9.2100000000000009</v>
      </c>
      <c r="J54" s="118">
        <v>9.2100000000000009</v>
      </c>
    </row>
    <row r="55" spans="2:10" ht="15" customHeight="1">
      <c r="B55" s="124"/>
      <c r="C55" s="124"/>
      <c r="D55" s="31" t="s">
        <v>33</v>
      </c>
      <c r="E55" s="117">
        <v>67.2</v>
      </c>
      <c r="F55" s="118">
        <v>67.2</v>
      </c>
      <c r="G55" s="6"/>
      <c r="H55" s="5" t="s">
        <v>33</v>
      </c>
      <c r="I55" s="117">
        <v>9.1300000000000008</v>
      </c>
      <c r="J55" s="118">
        <v>9.1300000000000008</v>
      </c>
    </row>
    <row r="56" spans="2:10" ht="15" customHeight="1">
      <c r="B56" s="124"/>
      <c r="C56" s="124"/>
      <c r="D56" s="31" t="s">
        <v>35</v>
      </c>
      <c r="E56" s="117">
        <v>73.92</v>
      </c>
      <c r="F56" s="118">
        <v>73.92</v>
      </c>
      <c r="G56" s="6"/>
      <c r="H56" s="5" t="s">
        <v>44</v>
      </c>
      <c r="I56" s="117">
        <v>7.55</v>
      </c>
      <c r="J56" s="118">
        <v>7.55</v>
      </c>
    </row>
    <row r="57" spans="2:10" ht="15" customHeight="1">
      <c r="B57" s="124" t="s">
        <v>45</v>
      </c>
      <c r="C57" s="124"/>
      <c r="D57" s="31" t="s">
        <v>31</v>
      </c>
      <c r="E57" s="117">
        <v>67.2</v>
      </c>
      <c r="F57" s="118">
        <v>67.2</v>
      </c>
      <c r="G57" s="5" t="s">
        <v>46</v>
      </c>
      <c r="H57" s="5" t="s">
        <v>31</v>
      </c>
      <c r="I57" s="117">
        <v>9.6</v>
      </c>
      <c r="J57" s="118">
        <v>9.6</v>
      </c>
    </row>
    <row r="58" spans="2:10" ht="15" customHeight="1">
      <c r="B58" s="121"/>
      <c r="C58" s="122"/>
      <c r="D58" s="31" t="s">
        <v>33</v>
      </c>
      <c r="E58" s="117">
        <v>53.06</v>
      </c>
      <c r="F58" s="118">
        <v>53.06</v>
      </c>
      <c r="G58" s="6"/>
      <c r="H58" s="5" t="s">
        <v>33</v>
      </c>
      <c r="I58" s="117">
        <v>9.1999999999999993</v>
      </c>
      <c r="J58" s="118">
        <v>9.1999999999999993</v>
      </c>
    </row>
    <row r="59" spans="2:10" ht="15" customHeight="1">
      <c r="B59" s="121"/>
      <c r="C59" s="122"/>
      <c r="D59" s="31" t="s">
        <v>34</v>
      </c>
      <c r="E59" s="117">
        <v>39.74</v>
      </c>
      <c r="F59" s="118">
        <v>39.74</v>
      </c>
      <c r="G59" s="6"/>
      <c r="H59" s="5" t="s">
        <v>35</v>
      </c>
      <c r="I59" s="117">
        <v>11.5</v>
      </c>
      <c r="J59" s="118">
        <v>11.5</v>
      </c>
    </row>
    <row r="60" spans="2:10" ht="15" customHeight="1">
      <c r="B60" s="123"/>
      <c r="C60" s="123"/>
      <c r="D60" s="27"/>
      <c r="E60" s="125"/>
      <c r="F60" s="126"/>
      <c r="G60" s="8" t="s">
        <v>47</v>
      </c>
      <c r="H60" s="6"/>
      <c r="I60" s="119">
        <f>SUM(E42:E59,I42:I59)</f>
        <v>1134.6899999999998</v>
      </c>
      <c r="J60" s="120"/>
    </row>
    <row r="61" spans="2:10" ht="15">
      <c r="C61" s="18"/>
      <c r="E61" s="28"/>
      <c r="F61" s="28"/>
      <c r="G61" s="29"/>
      <c r="H61" s="25"/>
      <c r="I61" s="28"/>
      <c r="J61" s="28"/>
    </row>
    <row r="62" spans="2:10" ht="52.5" customHeight="1">
      <c r="B62" s="116" t="s">
        <v>81</v>
      </c>
      <c r="C62" s="116"/>
      <c r="D62" s="116"/>
      <c r="E62" s="116"/>
      <c r="F62" s="116"/>
      <c r="G62" s="116"/>
      <c r="H62" s="116"/>
      <c r="I62" s="116"/>
      <c r="J62" s="116"/>
    </row>
    <row r="63" spans="2:10" ht="50.25" customHeight="1">
      <c r="B63" s="115" t="s">
        <v>84</v>
      </c>
      <c r="C63" s="115"/>
      <c r="D63" s="112" t="s">
        <v>82</v>
      </c>
      <c r="E63" s="113"/>
      <c r="F63" s="114"/>
      <c r="G63" s="112" t="s">
        <v>83</v>
      </c>
      <c r="H63" s="113"/>
      <c r="I63" s="113"/>
      <c r="J63" s="114"/>
    </row>
    <row r="64" spans="2:10" ht="15" customHeight="1">
      <c r="B64" s="111" t="s">
        <v>30</v>
      </c>
      <c r="C64" s="111"/>
      <c r="D64" s="108">
        <f>280*0.988</f>
        <v>276.64</v>
      </c>
      <c r="E64" s="109"/>
      <c r="F64" s="110"/>
      <c r="G64" s="60"/>
      <c r="H64" s="63">
        <v>194.91550714285717</v>
      </c>
      <c r="I64" s="61"/>
      <c r="J64" s="62"/>
    </row>
    <row r="65" spans="2:10" ht="15" customHeight="1">
      <c r="B65" s="111" t="s">
        <v>36</v>
      </c>
      <c r="C65" s="111"/>
      <c r="D65" s="108">
        <f t="shared" ref="D65:D75" si="0">280*0.988</f>
        <v>276.64</v>
      </c>
      <c r="E65" s="109"/>
      <c r="F65" s="110"/>
      <c r="G65" s="60"/>
      <c r="H65" s="63">
        <v>225.2167050691244</v>
      </c>
      <c r="I65" s="61"/>
      <c r="J65" s="62"/>
    </row>
    <row r="66" spans="2:10" ht="15" customHeight="1">
      <c r="B66" s="111" t="s">
        <v>38</v>
      </c>
      <c r="C66" s="111"/>
      <c r="D66" s="108">
        <f t="shared" si="0"/>
        <v>276.64</v>
      </c>
      <c r="E66" s="109"/>
      <c r="F66" s="110"/>
      <c r="G66" s="60"/>
      <c r="H66" s="63">
        <v>204.35972142857139</v>
      </c>
      <c r="I66" s="61"/>
      <c r="J66" s="62"/>
    </row>
    <row r="67" spans="2:10" ht="15" customHeight="1">
      <c r="B67" s="111" t="s">
        <v>40</v>
      </c>
      <c r="C67" s="111"/>
      <c r="D67" s="108">
        <f t="shared" si="0"/>
        <v>276.64</v>
      </c>
      <c r="E67" s="109"/>
      <c r="F67" s="110"/>
      <c r="G67" s="60"/>
      <c r="H67" s="63">
        <v>165.02860368663593</v>
      </c>
      <c r="I67" s="61"/>
      <c r="J67" s="62"/>
    </row>
    <row r="68" spans="2:10" ht="15" customHeight="1">
      <c r="B68" s="111" t="s">
        <v>42</v>
      </c>
      <c r="C68" s="111"/>
      <c r="D68" s="108">
        <f t="shared" si="0"/>
        <v>276.64</v>
      </c>
      <c r="E68" s="109"/>
      <c r="F68" s="110"/>
      <c r="G68" s="60"/>
      <c r="H68" s="63">
        <v>174.10495852534561</v>
      </c>
      <c r="I68" s="61"/>
      <c r="J68" s="62"/>
    </row>
    <row r="69" spans="2:10" ht="15" customHeight="1">
      <c r="B69" s="111" t="s">
        <v>45</v>
      </c>
      <c r="C69" s="111"/>
      <c r="D69" s="108">
        <f t="shared" si="0"/>
        <v>276.64</v>
      </c>
      <c r="E69" s="109"/>
      <c r="F69" s="110"/>
      <c r="G69" s="60"/>
      <c r="H69" s="63">
        <v>191.06453571428574</v>
      </c>
      <c r="I69" s="61"/>
      <c r="J69" s="62"/>
    </row>
    <row r="70" spans="2:10" ht="15" customHeight="1">
      <c r="B70" s="111" t="s">
        <v>32</v>
      </c>
      <c r="C70" s="111"/>
      <c r="D70" s="108">
        <f t="shared" si="0"/>
        <v>276.64</v>
      </c>
      <c r="E70" s="109"/>
      <c r="F70" s="110"/>
      <c r="G70" s="60"/>
      <c r="H70" s="63">
        <v>199.18532488479261</v>
      </c>
      <c r="I70" s="61"/>
      <c r="J70" s="62"/>
    </row>
    <row r="71" spans="2:10" ht="15" customHeight="1">
      <c r="B71" s="111" t="s">
        <v>37</v>
      </c>
      <c r="C71" s="111"/>
      <c r="D71" s="108">
        <f t="shared" si="0"/>
        <v>276.64</v>
      </c>
      <c r="E71" s="109"/>
      <c r="F71" s="110"/>
      <c r="G71" s="60"/>
      <c r="H71" s="63">
        <v>189.21321428571429</v>
      </c>
      <c r="I71" s="61"/>
      <c r="J71" s="62"/>
    </row>
    <row r="72" spans="2:10" ht="15" customHeight="1">
      <c r="B72" s="111" t="s">
        <v>39</v>
      </c>
      <c r="C72" s="111"/>
      <c r="D72" s="108">
        <f t="shared" si="0"/>
        <v>276.64</v>
      </c>
      <c r="E72" s="109"/>
      <c r="F72" s="110"/>
      <c r="G72" s="60"/>
      <c r="H72" s="63">
        <v>142.83078801843317</v>
      </c>
      <c r="I72" s="61"/>
      <c r="J72" s="62"/>
    </row>
    <row r="73" spans="2:10" ht="15" customHeight="1">
      <c r="B73" s="111" t="s">
        <v>41</v>
      </c>
      <c r="C73" s="111"/>
      <c r="D73" s="108">
        <f t="shared" si="0"/>
        <v>276.64</v>
      </c>
      <c r="E73" s="109"/>
      <c r="F73" s="110"/>
      <c r="G73" s="60"/>
      <c r="H73" s="63">
        <v>138.41487788018435</v>
      </c>
      <c r="I73" s="61"/>
      <c r="J73" s="62"/>
    </row>
    <row r="74" spans="2:10" ht="15" customHeight="1">
      <c r="B74" s="111" t="s">
        <v>43</v>
      </c>
      <c r="C74" s="111"/>
      <c r="D74" s="108">
        <f t="shared" si="0"/>
        <v>276.64</v>
      </c>
      <c r="E74" s="109"/>
      <c r="F74" s="110"/>
      <c r="G74" s="60"/>
      <c r="H74" s="63">
        <v>138.26953896903592</v>
      </c>
      <c r="I74" s="61"/>
      <c r="J74" s="62"/>
    </row>
    <row r="75" spans="2:10" ht="15" customHeight="1">
      <c r="B75" s="111" t="s">
        <v>46</v>
      </c>
      <c r="C75" s="111"/>
      <c r="D75" s="108">
        <f t="shared" si="0"/>
        <v>276.64</v>
      </c>
      <c r="E75" s="109"/>
      <c r="F75" s="110"/>
      <c r="G75" s="60"/>
      <c r="H75" s="63">
        <v>167.17721889400923</v>
      </c>
      <c r="I75" s="61"/>
      <c r="J75" s="62"/>
    </row>
    <row r="78" spans="2:10" ht="15">
      <c r="I78" s="33" t="s">
        <v>88</v>
      </c>
    </row>
    <row r="79" spans="2:10" ht="15">
      <c r="I79" s="33" t="s">
        <v>89</v>
      </c>
    </row>
    <row r="80" spans="2:10" ht="15">
      <c r="I80" s="33"/>
    </row>
    <row r="81" spans="2:10" ht="30.75" customHeight="1">
      <c r="B81" s="32">
        <v>1</v>
      </c>
      <c r="C81" s="107" t="s">
        <v>87</v>
      </c>
      <c r="D81" s="107"/>
      <c r="E81" s="107"/>
      <c r="F81" s="107"/>
      <c r="G81" s="107"/>
      <c r="H81" s="107"/>
      <c r="I81" s="107"/>
      <c r="J81" s="107"/>
    </row>
    <row r="82" spans="2:10" ht="32.25" customHeight="1">
      <c r="B82" s="32">
        <v>2</v>
      </c>
      <c r="C82" s="107" t="s">
        <v>85</v>
      </c>
      <c r="D82" s="107"/>
      <c r="E82" s="107"/>
      <c r="F82" s="107"/>
      <c r="G82" s="107"/>
      <c r="H82" s="107"/>
      <c r="I82" s="107"/>
      <c r="J82" s="107"/>
    </row>
    <row r="83" spans="2:10" ht="31.5" customHeight="1">
      <c r="B83" s="32">
        <v>3</v>
      </c>
      <c r="C83" s="107" t="s">
        <v>86</v>
      </c>
      <c r="D83" s="107"/>
      <c r="E83" s="107"/>
      <c r="F83" s="107"/>
      <c r="G83" s="107"/>
      <c r="H83" s="107"/>
      <c r="I83" s="107"/>
      <c r="J83" s="107"/>
    </row>
    <row r="84" spans="2:10" ht="15">
      <c r="B84" s="1"/>
    </row>
  </sheetData>
  <mergeCells count="128">
    <mergeCell ref="F10:J10"/>
    <mergeCell ref="F9:J9"/>
    <mergeCell ref="B3:J3"/>
    <mergeCell ref="B4:J4"/>
    <mergeCell ref="C5:D5"/>
    <mergeCell ref="C6:D6"/>
    <mergeCell ref="C7:D7"/>
    <mergeCell ref="C8:D8"/>
    <mergeCell ref="F6:J6"/>
    <mergeCell ref="F7:J7"/>
    <mergeCell ref="F8:J8"/>
    <mergeCell ref="C15:D15"/>
    <mergeCell ref="C16:D16"/>
    <mergeCell ref="C17:D17"/>
    <mergeCell ref="C18:D18"/>
    <mergeCell ref="C19:D19"/>
    <mergeCell ref="C20:D20"/>
    <mergeCell ref="C9:D9"/>
    <mergeCell ref="C10:D10"/>
    <mergeCell ref="C11:D11"/>
    <mergeCell ref="C12:D12"/>
    <mergeCell ref="C13:D13"/>
    <mergeCell ref="C14:D14"/>
    <mergeCell ref="C27:D27"/>
    <mergeCell ref="C32:D32"/>
    <mergeCell ref="C33:D33"/>
    <mergeCell ref="C34:D34"/>
    <mergeCell ref="C35:D35"/>
    <mergeCell ref="C36:D36"/>
    <mergeCell ref="C21:D21"/>
    <mergeCell ref="C22:D22"/>
    <mergeCell ref="C23:D23"/>
    <mergeCell ref="C24:D24"/>
    <mergeCell ref="C25:D25"/>
    <mergeCell ref="C26:D26"/>
    <mergeCell ref="I48:J48"/>
    <mergeCell ref="I49:J49"/>
    <mergeCell ref="I50:J50"/>
    <mergeCell ref="I51:J51"/>
    <mergeCell ref="I52:J52"/>
    <mergeCell ref="I53:J53"/>
    <mergeCell ref="C37:D37"/>
    <mergeCell ref="B41:C41"/>
    <mergeCell ref="B42:C42"/>
    <mergeCell ref="B43:C43"/>
    <mergeCell ref="B44:C44"/>
    <mergeCell ref="B45:C45"/>
    <mergeCell ref="E48:F48"/>
    <mergeCell ref="E49:F49"/>
    <mergeCell ref="B52:C52"/>
    <mergeCell ref="B53:C53"/>
    <mergeCell ref="B46:C46"/>
    <mergeCell ref="B47:C47"/>
    <mergeCell ref="B48:C48"/>
    <mergeCell ref="B49:C49"/>
    <mergeCell ref="B50:C50"/>
    <mergeCell ref="B51:C51"/>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B54:C54"/>
    <mergeCell ref="B55:C55"/>
    <mergeCell ref="B56:C56"/>
    <mergeCell ref="B57:C57"/>
    <mergeCell ref="E56:F56"/>
    <mergeCell ref="E57:F57"/>
    <mergeCell ref="E58:F58"/>
    <mergeCell ref="E59:F59"/>
    <mergeCell ref="E60:F60"/>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39:J39"/>
    <mergeCell ref="C81:J81"/>
    <mergeCell ref="C82:J82"/>
    <mergeCell ref="C83:J83"/>
    <mergeCell ref="D71:F71"/>
    <mergeCell ref="D72:F72"/>
    <mergeCell ref="D73:F73"/>
    <mergeCell ref="D74:F74"/>
    <mergeCell ref="D75:F75"/>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s>
  <dataValidations count="1">
    <dataValidation allowBlank="1" showErrorMessage="1" sqref="F43:F59 E42:E59 I42:I59 J43:J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7"/>
  <sheetViews>
    <sheetView view="pageBreakPreview" topLeftCell="A19" zoomScale="85" zoomScaleNormal="100" zoomScaleSheetLayoutView="85" workbookViewId="0">
      <selection activeCell="F25" sqref="F25"/>
    </sheetView>
  </sheetViews>
  <sheetFormatPr defaultRowHeight="12.75"/>
  <cols>
    <col min="1" max="1" width="16.83203125" customWidth="1"/>
    <col min="2" max="6" width="12.83203125" style="3" customWidth="1"/>
    <col min="7" max="7" width="23.5" customWidth="1"/>
  </cols>
  <sheetData>
    <row r="2" spans="1:9" ht="15.75">
      <c r="G2" s="3" t="s">
        <v>48</v>
      </c>
    </row>
    <row r="3" spans="1:9" ht="92.25" customHeight="1">
      <c r="A3" s="158" t="s">
        <v>128</v>
      </c>
      <c r="B3" s="159"/>
      <c r="C3" s="159"/>
      <c r="D3" s="159"/>
      <c r="E3" s="159"/>
      <c r="F3" s="159"/>
      <c r="G3" s="160"/>
    </row>
    <row r="4" spans="1:9" ht="23.25" customHeight="1">
      <c r="A4" s="161" t="s">
        <v>90</v>
      </c>
      <c r="B4" s="162"/>
      <c r="C4" s="162"/>
      <c r="D4" s="162"/>
      <c r="E4" s="162"/>
      <c r="F4" s="162"/>
      <c r="G4" s="163"/>
    </row>
    <row r="5" spans="1:9" ht="60">
      <c r="A5" s="36" t="s">
        <v>84</v>
      </c>
      <c r="B5" s="37" t="s">
        <v>75</v>
      </c>
      <c r="C5" s="37" t="s">
        <v>62</v>
      </c>
      <c r="D5" s="37" t="s">
        <v>76</v>
      </c>
      <c r="E5" s="37" t="s">
        <v>63</v>
      </c>
      <c r="F5" s="37" t="s">
        <v>64</v>
      </c>
      <c r="G5" s="97" t="s">
        <v>91</v>
      </c>
    </row>
    <row r="6" spans="1:9" ht="18" customHeight="1">
      <c r="A6" s="35" t="s">
        <v>49</v>
      </c>
      <c r="B6" s="41">
        <v>97.237083092346225</v>
      </c>
      <c r="C6" s="41">
        <v>101.66040100250629</v>
      </c>
      <c r="D6" s="43">
        <v>0</v>
      </c>
      <c r="E6" s="43">
        <v>65.226648351648365</v>
      </c>
      <c r="F6" s="43">
        <v>101.21457489878547</v>
      </c>
      <c r="G6" s="164" t="s">
        <v>147</v>
      </c>
      <c r="I6">
        <f>AVERAGE(B6:F6)*270*0.988/100</f>
        <v>194.91550714285717</v>
      </c>
    </row>
    <row r="7" spans="1:9" ht="18" customHeight="1">
      <c r="A7" s="35" t="s">
        <v>50</v>
      </c>
      <c r="B7" s="41">
        <v>100.14179369018076</v>
      </c>
      <c r="C7" s="41">
        <v>100.79479094759232</v>
      </c>
      <c r="D7" s="43">
        <v>45.091792757327539</v>
      </c>
      <c r="E7" s="43">
        <v>82.23684210526315</v>
      </c>
      <c r="F7" s="43">
        <v>93.868355752905842</v>
      </c>
      <c r="G7" s="165"/>
      <c r="I7">
        <f t="shared" ref="I7:I17" si="0">AVERAGE(B7:F7)*270*0.988/100</f>
        <v>225.2167050691244</v>
      </c>
    </row>
    <row r="8" spans="1:9" ht="18" customHeight="1">
      <c r="A8" s="35" t="s">
        <v>51</v>
      </c>
      <c r="B8" s="42">
        <v>100.16628108733367</v>
      </c>
      <c r="C8" s="42">
        <v>50.462695199537322</v>
      </c>
      <c r="D8" s="43">
        <v>49.491276267592056</v>
      </c>
      <c r="E8" s="43">
        <v>90.421365914787003</v>
      </c>
      <c r="F8" s="43">
        <v>92.49879506458457</v>
      </c>
      <c r="G8" s="165"/>
      <c r="I8">
        <f t="shared" si="0"/>
        <v>204.35972142857139</v>
      </c>
    </row>
    <row r="9" spans="1:9" ht="18" customHeight="1">
      <c r="A9" s="35" t="s">
        <v>52</v>
      </c>
      <c r="B9" s="41">
        <v>100.13013302486983</v>
      </c>
      <c r="C9" s="41">
        <v>0</v>
      </c>
      <c r="D9" s="43">
        <v>29.091261030989379</v>
      </c>
      <c r="E9" s="43">
        <v>98.085668575906297</v>
      </c>
      <c r="F9" s="43">
        <v>82.013307151252818</v>
      </c>
      <c r="G9" s="165"/>
      <c r="I9">
        <f t="shared" si="0"/>
        <v>165.02860368663593</v>
      </c>
    </row>
    <row r="10" spans="1:9" ht="18" customHeight="1">
      <c r="A10" s="35" t="s">
        <v>53</v>
      </c>
      <c r="B10" s="41">
        <v>91.025835370062836</v>
      </c>
      <c r="C10" s="41">
        <v>0</v>
      </c>
      <c r="D10" s="43">
        <v>62.874657176439868</v>
      </c>
      <c r="E10" s="43">
        <v>97.065360361200803</v>
      </c>
      <c r="F10" s="43">
        <v>75.366727924028439</v>
      </c>
      <c r="G10" s="165"/>
      <c r="I10">
        <f t="shared" si="0"/>
        <v>174.10495852534561</v>
      </c>
    </row>
    <row r="11" spans="1:9" ht="18" customHeight="1">
      <c r="A11" s="35" t="s">
        <v>54</v>
      </c>
      <c r="B11" s="41">
        <v>96.973202236360109</v>
      </c>
      <c r="C11" s="41">
        <v>0</v>
      </c>
      <c r="D11" s="43">
        <v>74.341502795450168</v>
      </c>
      <c r="E11" s="43">
        <v>99.719250048197452</v>
      </c>
      <c r="F11" s="43">
        <v>87.086707152496658</v>
      </c>
      <c r="G11" s="165"/>
      <c r="I11">
        <f t="shared" si="0"/>
        <v>191.06453571428574</v>
      </c>
    </row>
    <row r="12" spans="1:9" ht="18" customHeight="1">
      <c r="A12" s="35" t="s">
        <v>55</v>
      </c>
      <c r="B12" s="41">
        <v>101.00468292318884</v>
      </c>
      <c r="C12" s="41">
        <v>0</v>
      </c>
      <c r="D12" s="43">
        <v>71.200372208436733</v>
      </c>
      <c r="E12" s="43">
        <v>100.46631000578374</v>
      </c>
      <c r="F12" s="43">
        <v>100.67044938649357</v>
      </c>
      <c r="G12" s="165"/>
      <c r="I12">
        <f t="shared" si="0"/>
        <v>199.18532488479261</v>
      </c>
    </row>
    <row r="13" spans="1:9" ht="18" customHeight="1">
      <c r="A13" s="35" t="s">
        <v>56</v>
      </c>
      <c r="B13" s="41">
        <v>98.033545401966421</v>
      </c>
      <c r="C13" s="41">
        <v>0</v>
      </c>
      <c r="D13" s="43">
        <v>73.165726817042625</v>
      </c>
      <c r="E13" s="43">
        <v>95.380639097744364</v>
      </c>
      <c r="F13" s="43">
        <v>88.070737741790353</v>
      </c>
      <c r="G13" s="165"/>
      <c r="I13">
        <f t="shared" si="0"/>
        <v>189.21321428571429</v>
      </c>
    </row>
    <row r="14" spans="1:9" ht="18" customHeight="1">
      <c r="A14" s="35" t="s">
        <v>57</v>
      </c>
      <c r="B14" s="42">
        <v>79.910539375734601</v>
      </c>
      <c r="C14" s="42">
        <v>0</v>
      </c>
      <c r="D14" s="43">
        <v>44.620235452153956</v>
      </c>
      <c r="E14" s="43">
        <v>61.014431239388784</v>
      </c>
      <c r="F14" s="43">
        <v>82.168821557616113</v>
      </c>
      <c r="G14" s="165"/>
      <c r="I14">
        <f t="shared" si="0"/>
        <v>142.83078801843317</v>
      </c>
    </row>
    <row r="15" spans="1:9" ht="18" customHeight="1">
      <c r="A15" s="35" t="s">
        <v>58</v>
      </c>
      <c r="B15" s="41">
        <v>82.674117054422638</v>
      </c>
      <c r="C15" s="41">
        <v>0</v>
      </c>
      <c r="D15" s="43">
        <v>48.476300863822097</v>
      </c>
      <c r="E15" s="43">
        <v>61.354456239855224</v>
      </c>
      <c r="F15" s="43">
        <v>66.932218884680708</v>
      </c>
      <c r="G15" s="165"/>
      <c r="I15">
        <f t="shared" si="0"/>
        <v>138.41487788018435</v>
      </c>
    </row>
    <row r="16" spans="1:9" ht="18" customHeight="1">
      <c r="A16" s="35" t="s">
        <v>59</v>
      </c>
      <c r="B16" s="41">
        <v>82.733877964141143</v>
      </c>
      <c r="C16" s="41">
        <v>0</v>
      </c>
      <c r="D16" s="43">
        <v>50.215726472775366</v>
      </c>
      <c r="E16" s="43">
        <v>75.607786043357734</v>
      </c>
      <c r="F16" s="43">
        <v>50.607287449392736</v>
      </c>
      <c r="G16" s="165"/>
      <c r="I16">
        <f t="shared" si="0"/>
        <v>138.26953896903592</v>
      </c>
    </row>
    <row r="17" spans="1:9" ht="18" customHeight="1">
      <c r="A17" s="35" t="s">
        <v>60</v>
      </c>
      <c r="B17" s="41">
        <v>94.591317002182876</v>
      </c>
      <c r="C17" s="41">
        <v>0</v>
      </c>
      <c r="D17" s="43">
        <v>68.741954140935448</v>
      </c>
      <c r="E17" s="43">
        <v>81.44963059012295</v>
      </c>
      <c r="F17" s="43">
        <v>68.564712028209513</v>
      </c>
      <c r="G17" s="166"/>
      <c r="I17">
        <f t="shared" si="0"/>
        <v>167.17721889400923</v>
      </c>
    </row>
    <row r="18" spans="1:9" ht="18" customHeight="1">
      <c r="A18" s="35" t="s">
        <v>61</v>
      </c>
      <c r="B18" s="99">
        <f t="shared" ref="B18:F18" si="1">(B6*30+B7*31+B8*30+B9*31+B10*31+B11*30+B12*31+B13*30+B14*31+B15*31+B16*28+B17*31)/(30+31+30+31+31+30+31+30+31+31+28+31)</f>
        <v>93.76077509368784</v>
      </c>
      <c r="C18" s="99">
        <f t="shared" si="1"/>
        <v>21.063921658730603</v>
      </c>
      <c r="D18" s="99">
        <f t="shared" si="1"/>
        <v>51.476683014174</v>
      </c>
      <c r="E18" s="99">
        <f>(E6*30+E7*31+E8*30+E9*31+E10*31+E11*30+E12*31+E13*30+E14*31+E15*31+E16*29+E17*31)/(30+31+30+31+31+30+31+30+31+31+29+31)</f>
        <v>84.007968771234545</v>
      </c>
      <c r="F18" s="99">
        <f t="shared" si="1"/>
        <v>82.576029774119192</v>
      </c>
      <c r="G18" s="44"/>
    </row>
    <row r="19" spans="1:9" ht="18" customHeight="1">
      <c r="A19" s="98"/>
      <c r="B19" s="68"/>
      <c r="C19" s="69"/>
      <c r="D19" s="69"/>
      <c r="E19" s="69"/>
      <c r="F19" s="69"/>
    </row>
    <row r="20" spans="1:9" ht="145.5" customHeight="1">
      <c r="A20" s="167" t="s">
        <v>149</v>
      </c>
      <c r="B20" s="167"/>
      <c r="C20" s="167"/>
      <c r="D20" s="167"/>
      <c r="E20" s="167"/>
      <c r="F20" s="167"/>
      <c r="G20" s="167"/>
    </row>
    <row r="21" spans="1:9" ht="168" customHeight="1">
      <c r="A21" s="168" t="s">
        <v>148</v>
      </c>
      <c r="B21" s="169"/>
      <c r="C21" s="169"/>
      <c r="D21" s="169"/>
      <c r="E21" s="169"/>
      <c r="F21" s="169"/>
      <c r="G21" s="170"/>
    </row>
    <row r="22" spans="1:9" ht="24" customHeight="1">
      <c r="A22" s="161" t="s">
        <v>92</v>
      </c>
      <c r="B22" s="162"/>
      <c r="C22" s="162"/>
      <c r="D22" s="162"/>
      <c r="E22" s="162"/>
      <c r="F22" s="162"/>
      <c r="G22" s="163"/>
    </row>
    <row r="23" spans="1:9" ht="63" customHeight="1">
      <c r="A23" s="37" t="s">
        <v>84</v>
      </c>
      <c r="B23" s="37" t="s">
        <v>75</v>
      </c>
      <c r="C23" s="37" t="s">
        <v>62</v>
      </c>
      <c r="D23" s="37" t="s">
        <v>76</v>
      </c>
      <c r="E23" s="37" t="s">
        <v>63</v>
      </c>
      <c r="F23" s="37" t="s">
        <v>64</v>
      </c>
      <c r="G23" s="38" t="s">
        <v>93</v>
      </c>
    </row>
    <row r="24" spans="1:9" ht="18" customHeight="1">
      <c r="A24" s="35" t="s">
        <v>49</v>
      </c>
      <c r="B24" s="34"/>
      <c r="C24" s="34"/>
      <c r="D24" s="34"/>
      <c r="E24" s="34"/>
      <c r="F24" s="34"/>
      <c r="G24" s="27"/>
    </row>
    <row r="25" spans="1:9" ht="18" customHeight="1">
      <c r="A25" s="35" t="s">
        <v>50</v>
      </c>
      <c r="B25" s="34"/>
      <c r="C25" s="34"/>
      <c r="D25" s="34"/>
      <c r="E25" s="34"/>
      <c r="F25" s="34"/>
      <c r="G25" s="27"/>
    </row>
    <row r="26" spans="1:9" ht="18" customHeight="1">
      <c r="A26" s="35" t="s">
        <v>51</v>
      </c>
      <c r="B26" s="34"/>
      <c r="C26" s="34"/>
      <c r="D26" s="34"/>
      <c r="E26" s="34"/>
      <c r="F26" s="34"/>
      <c r="G26" s="27"/>
    </row>
    <row r="27" spans="1:9" ht="18" customHeight="1">
      <c r="A27" s="35" t="s">
        <v>52</v>
      </c>
      <c r="B27" s="149" t="s">
        <v>129</v>
      </c>
      <c r="C27" s="150"/>
      <c r="D27" s="150"/>
      <c r="E27" s="150"/>
      <c r="F27" s="150"/>
      <c r="G27" s="151"/>
    </row>
    <row r="28" spans="1:9" ht="18" customHeight="1">
      <c r="A28" s="35" t="s">
        <v>53</v>
      </c>
      <c r="B28" s="152"/>
      <c r="C28" s="153"/>
      <c r="D28" s="153"/>
      <c r="E28" s="153"/>
      <c r="F28" s="153"/>
      <c r="G28" s="154"/>
    </row>
    <row r="29" spans="1:9" ht="18" customHeight="1">
      <c r="A29" s="35" t="s">
        <v>54</v>
      </c>
      <c r="B29" s="152"/>
      <c r="C29" s="153"/>
      <c r="D29" s="153"/>
      <c r="E29" s="153"/>
      <c r="F29" s="153"/>
      <c r="G29" s="154"/>
    </row>
    <row r="30" spans="1:9" ht="18" customHeight="1">
      <c r="A30" s="35" t="s">
        <v>55</v>
      </c>
      <c r="B30" s="152"/>
      <c r="C30" s="153"/>
      <c r="D30" s="153"/>
      <c r="E30" s="153"/>
      <c r="F30" s="153"/>
      <c r="G30" s="154"/>
    </row>
    <row r="31" spans="1:9" ht="18" customHeight="1">
      <c r="A31" s="35" t="s">
        <v>56</v>
      </c>
      <c r="B31" s="152"/>
      <c r="C31" s="153"/>
      <c r="D31" s="153"/>
      <c r="E31" s="153"/>
      <c r="F31" s="153"/>
      <c r="G31" s="154"/>
    </row>
    <row r="32" spans="1:9" ht="18" customHeight="1">
      <c r="A32" s="35" t="s">
        <v>57</v>
      </c>
      <c r="B32" s="155"/>
      <c r="C32" s="156"/>
      <c r="D32" s="156"/>
      <c r="E32" s="156"/>
      <c r="F32" s="156"/>
      <c r="G32" s="157"/>
    </row>
    <row r="33" spans="1:7" ht="18" customHeight="1">
      <c r="A33" s="35" t="s">
        <v>58</v>
      </c>
      <c r="B33" s="34"/>
      <c r="C33" s="34"/>
      <c r="D33" s="34"/>
      <c r="E33" s="34"/>
      <c r="F33" s="34"/>
      <c r="G33" s="27"/>
    </row>
    <row r="34" spans="1:7" ht="18" customHeight="1">
      <c r="A34" s="35" t="s">
        <v>59</v>
      </c>
      <c r="B34" s="34"/>
      <c r="C34" s="34"/>
      <c r="D34" s="34"/>
      <c r="E34" s="34"/>
      <c r="F34" s="34"/>
      <c r="G34" s="27"/>
    </row>
    <row r="35" spans="1:7" ht="18" customHeight="1">
      <c r="A35" s="35" t="s">
        <v>60</v>
      </c>
      <c r="B35" s="34"/>
      <c r="C35" s="34"/>
      <c r="D35" s="34"/>
      <c r="E35" s="34"/>
      <c r="F35" s="34"/>
      <c r="G35" s="27"/>
    </row>
    <row r="36" spans="1:7" ht="18" customHeight="1">
      <c r="A36" s="35" t="s">
        <v>61</v>
      </c>
      <c r="B36" s="34"/>
      <c r="C36" s="34"/>
      <c r="D36" s="34"/>
      <c r="E36" s="34"/>
      <c r="F36" s="34"/>
      <c r="G36" s="27"/>
    </row>
    <row r="37" spans="1:7">
      <c r="A37" s="3"/>
    </row>
  </sheetData>
  <mergeCells count="7">
    <mergeCell ref="B27:G32"/>
    <mergeCell ref="A3:G3"/>
    <mergeCell ref="A4:G4"/>
    <mergeCell ref="A22:G22"/>
    <mergeCell ref="G6:G17"/>
    <mergeCell ref="A20:G20"/>
    <mergeCell ref="A21:G21"/>
  </mergeCells>
  <pageMargins left="0.54" right="0.31" top="0.45" bottom="0.38" header="0.3" footer="0.3"/>
  <pageSetup paperSize="9" scale="96" orientation="portrait" r:id="rId1"/>
  <rowBreaks count="1" manualBreakCount="1">
    <brk id="21" max="6" man="1"/>
  </rowBreaks>
</worksheet>
</file>

<file path=xl/worksheets/sheet3.xml><?xml version="1.0" encoding="utf-8"?>
<worksheet xmlns="http://schemas.openxmlformats.org/spreadsheetml/2006/main" xmlns:r="http://schemas.openxmlformats.org/officeDocument/2006/relationships">
  <sheetPr>
    <pageSetUpPr fitToPage="1"/>
  </sheetPr>
  <dimension ref="A1:P70"/>
  <sheetViews>
    <sheetView view="pageBreakPreview" zoomScaleNormal="100" zoomScaleSheetLayoutView="100" workbookViewId="0">
      <selection activeCell="Q13" sqref="Q13"/>
    </sheetView>
  </sheetViews>
  <sheetFormatPr defaultRowHeight="12.75"/>
  <cols>
    <col min="1" max="1" width="5.83203125" style="46" customWidth="1"/>
    <col min="2" max="2" width="34.5" style="45" customWidth="1"/>
    <col min="3" max="15" width="11.83203125" style="45" customWidth="1"/>
    <col min="16" max="16384" width="9.33203125" style="45"/>
  </cols>
  <sheetData>
    <row r="1" spans="1:15" ht="15.75">
      <c r="A1" s="70"/>
      <c r="B1" s="71"/>
      <c r="C1" s="71"/>
      <c r="D1" s="71"/>
      <c r="E1" s="71"/>
      <c r="F1" s="71"/>
      <c r="G1" s="71"/>
      <c r="H1" s="71"/>
      <c r="I1" s="71"/>
      <c r="J1" s="71"/>
      <c r="K1" s="71"/>
      <c r="L1" s="71"/>
      <c r="M1" s="71"/>
      <c r="N1" s="48" t="s">
        <v>127</v>
      </c>
      <c r="O1" s="71"/>
    </row>
    <row r="2" spans="1:15" ht="15.75">
      <c r="A2" s="70"/>
      <c r="B2" s="71"/>
      <c r="C2" s="71"/>
      <c r="D2" s="71"/>
      <c r="E2" s="71"/>
      <c r="F2" s="71"/>
      <c r="G2" s="71"/>
      <c r="H2" s="71"/>
      <c r="I2" s="71"/>
      <c r="J2" s="71"/>
      <c r="K2" s="71"/>
      <c r="L2" s="71"/>
      <c r="M2" s="71"/>
      <c r="N2" s="48"/>
      <c r="O2" s="71"/>
    </row>
    <row r="3" spans="1:15" ht="20.100000000000001" customHeight="1">
      <c r="A3" s="176" t="s">
        <v>103</v>
      </c>
      <c r="B3" s="176"/>
      <c r="C3" s="177" t="s">
        <v>139</v>
      </c>
      <c r="D3" s="178"/>
      <c r="E3" s="178"/>
      <c r="F3" s="178"/>
      <c r="G3" s="178"/>
      <c r="H3" s="178"/>
      <c r="I3" s="178"/>
      <c r="J3" s="178"/>
      <c r="K3" s="178"/>
      <c r="L3" s="178"/>
      <c r="M3" s="178"/>
      <c r="N3" s="178"/>
      <c r="O3" s="179"/>
    </row>
    <row r="4" spans="1:15" ht="20.100000000000001" customHeight="1">
      <c r="A4" s="176" t="s">
        <v>104</v>
      </c>
      <c r="B4" s="176"/>
      <c r="C4" s="177" t="s">
        <v>140</v>
      </c>
      <c r="D4" s="178"/>
      <c r="E4" s="178"/>
      <c r="F4" s="178"/>
      <c r="G4" s="178"/>
      <c r="H4" s="178"/>
      <c r="I4" s="178"/>
      <c r="J4" s="178"/>
      <c r="K4" s="178"/>
      <c r="L4" s="178"/>
      <c r="M4" s="178"/>
      <c r="N4" s="178"/>
      <c r="O4" s="179"/>
    </row>
    <row r="5" spans="1:15" ht="20.100000000000001" customHeight="1">
      <c r="A5" s="176" t="s">
        <v>105</v>
      </c>
      <c r="B5" s="176"/>
      <c r="C5" s="177" t="s">
        <v>141</v>
      </c>
      <c r="D5" s="178"/>
      <c r="E5" s="178"/>
      <c r="F5" s="178"/>
      <c r="G5" s="178"/>
      <c r="H5" s="178"/>
      <c r="I5" s="178"/>
      <c r="J5" s="178"/>
      <c r="K5" s="178"/>
      <c r="L5" s="178"/>
      <c r="M5" s="178"/>
      <c r="N5" s="178"/>
      <c r="O5" s="179"/>
    </row>
    <row r="6" spans="1:15" ht="20.100000000000001" customHeight="1">
      <c r="A6" s="189" t="s">
        <v>106</v>
      </c>
      <c r="B6" s="190"/>
      <c r="C6" s="190"/>
      <c r="D6" s="190"/>
      <c r="E6" s="190"/>
      <c r="F6" s="72"/>
      <c r="G6" s="72"/>
      <c r="H6" s="72"/>
      <c r="I6" s="72" t="s">
        <v>142</v>
      </c>
      <c r="J6" s="72"/>
      <c r="K6" s="72"/>
      <c r="L6" s="72"/>
      <c r="M6" s="72"/>
      <c r="N6" s="72"/>
      <c r="O6" s="73"/>
    </row>
    <row r="7" spans="1:15" ht="20.100000000000001" customHeight="1">
      <c r="A7" s="176" t="s">
        <v>107</v>
      </c>
      <c r="B7" s="176"/>
      <c r="C7" s="177" t="s">
        <v>143</v>
      </c>
      <c r="D7" s="178"/>
      <c r="E7" s="178"/>
      <c r="F7" s="178"/>
      <c r="G7" s="178"/>
      <c r="H7" s="178"/>
      <c r="I7" s="178"/>
      <c r="J7" s="178"/>
      <c r="K7" s="178"/>
      <c r="L7" s="178"/>
      <c r="M7" s="178"/>
      <c r="N7" s="178"/>
      <c r="O7" s="179"/>
    </row>
    <row r="8" spans="1:15" ht="20.100000000000001" customHeight="1">
      <c r="A8" s="176" t="s">
        <v>108</v>
      </c>
      <c r="B8" s="176"/>
      <c r="C8" s="191">
        <v>38657</v>
      </c>
      <c r="D8" s="192"/>
      <c r="E8" s="192"/>
      <c r="F8" s="192"/>
      <c r="G8" s="192"/>
      <c r="H8" s="192"/>
      <c r="I8" s="192"/>
      <c r="J8" s="192"/>
      <c r="K8" s="192"/>
      <c r="L8" s="192"/>
      <c r="M8" s="192"/>
      <c r="N8" s="192"/>
      <c r="O8" s="193"/>
    </row>
    <row r="9" spans="1:15" s="105" customFormat="1" ht="24" customHeight="1">
      <c r="A9" s="102"/>
      <c r="B9" s="103"/>
      <c r="C9" s="104" t="s">
        <v>94</v>
      </c>
      <c r="D9" s="104" t="s">
        <v>95</v>
      </c>
      <c r="E9" s="104" t="s">
        <v>96</v>
      </c>
      <c r="F9" s="104" t="s">
        <v>97</v>
      </c>
      <c r="G9" s="104" t="s">
        <v>98</v>
      </c>
      <c r="H9" s="104" t="s">
        <v>99</v>
      </c>
      <c r="I9" s="104" t="s">
        <v>100</v>
      </c>
      <c r="J9" s="104" t="s">
        <v>101</v>
      </c>
      <c r="K9" s="104" t="s">
        <v>75</v>
      </c>
      <c r="L9" s="104" t="s">
        <v>62</v>
      </c>
      <c r="M9" s="104" t="s">
        <v>76</v>
      </c>
      <c r="N9" s="104" t="s">
        <v>63</v>
      </c>
      <c r="O9" s="104" t="s">
        <v>64</v>
      </c>
    </row>
    <row r="10" spans="1:15" ht="20.100000000000001" customHeight="1">
      <c r="A10" s="74">
        <v>1</v>
      </c>
      <c r="B10" s="75" t="s">
        <v>154</v>
      </c>
      <c r="C10" s="79" t="s">
        <v>129</v>
      </c>
      <c r="D10" s="77">
        <v>98.02</v>
      </c>
      <c r="E10" s="77">
        <v>77.583369863013701</v>
      </c>
      <c r="F10" s="77">
        <v>92.834000000000003</v>
      </c>
      <c r="G10" s="77">
        <v>89.95</v>
      </c>
      <c r="H10" s="77">
        <v>92.735060273972593</v>
      </c>
      <c r="I10" s="77">
        <v>92.080504211001653</v>
      </c>
      <c r="J10" s="77">
        <v>93.831876349132585</v>
      </c>
      <c r="K10" s="77">
        <v>93.76077509368784</v>
      </c>
      <c r="L10" s="77">
        <v>21.063921658730603</v>
      </c>
      <c r="M10" s="100">
        <v>51.476683014174</v>
      </c>
      <c r="N10" s="77">
        <v>84.007968771234545</v>
      </c>
      <c r="O10" s="100">
        <v>82.576029774119192</v>
      </c>
    </row>
    <row r="11" spans="1:15" ht="20.100000000000001" customHeight="1">
      <c r="A11" s="74">
        <v>2</v>
      </c>
      <c r="B11" s="78" t="s">
        <v>109</v>
      </c>
      <c r="C11" s="79"/>
      <c r="D11" s="77"/>
      <c r="E11" s="77"/>
      <c r="F11" s="77"/>
      <c r="G11" s="77"/>
      <c r="H11" s="77"/>
      <c r="I11" s="77"/>
      <c r="J11" s="77"/>
      <c r="K11" s="77"/>
      <c r="L11" s="77"/>
      <c r="M11" s="77"/>
      <c r="N11" s="77"/>
      <c r="O11" s="77"/>
    </row>
    <row r="12" spans="1:15" ht="20.100000000000001" customHeight="1">
      <c r="A12" s="74">
        <v>3</v>
      </c>
      <c r="B12" s="78" t="s">
        <v>110</v>
      </c>
      <c r="C12" s="79"/>
      <c r="D12" s="77">
        <v>232.02563800000004</v>
      </c>
      <c r="E12" s="77">
        <v>1081.6036049999998</v>
      </c>
      <c r="F12" s="77">
        <v>1150.614105000001</v>
      </c>
      <c r="G12" s="77">
        <v>1101.2001500000006</v>
      </c>
      <c r="H12" s="77">
        <v>1126.8753549999997</v>
      </c>
      <c r="I12" s="77">
        <v>1119.7402549999983</v>
      </c>
      <c r="J12" s="77">
        <v>1141.3875619999997</v>
      </c>
      <c r="K12" s="77">
        <v>1121.9188240000003</v>
      </c>
      <c r="L12" s="77">
        <v>278.14644599999997</v>
      </c>
      <c r="M12" s="77">
        <v>720.19565699999987</v>
      </c>
      <c r="N12" s="77">
        <v>1034.8010864999999</v>
      </c>
      <c r="O12" s="77">
        <v>920.27163400000018</v>
      </c>
    </row>
    <row r="13" spans="1:15" ht="20.100000000000001" customHeight="1">
      <c r="A13" s="74">
        <v>4</v>
      </c>
      <c r="B13" s="78" t="s">
        <v>111</v>
      </c>
      <c r="C13" s="79"/>
      <c r="D13" s="77"/>
      <c r="E13" s="77"/>
      <c r="F13" s="77"/>
      <c r="G13" s="77"/>
      <c r="H13" s="77"/>
      <c r="I13" s="77"/>
      <c r="J13" s="77"/>
      <c r="K13" s="77"/>
      <c r="L13" s="77"/>
      <c r="M13" s="77"/>
      <c r="N13" s="77"/>
      <c r="O13" s="77"/>
    </row>
    <row r="14" spans="1:15" ht="20.100000000000001" customHeight="1">
      <c r="A14" s="74">
        <v>5</v>
      </c>
      <c r="B14" s="78" t="s">
        <v>112</v>
      </c>
      <c r="C14" s="79"/>
      <c r="D14" s="77">
        <v>315.45</v>
      </c>
      <c r="E14" s="77">
        <v>1094</v>
      </c>
      <c r="F14" s="77">
        <v>1186.06</v>
      </c>
      <c r="G14" s="77">
        <v>1116.56</v>
      </c>
      <c r="H14" s="77">
        <v>1134.33</v>
      </c>
      <c r="I14" s="77">
        <v>1134</v>
      </c>
      <c r="J14" s="77">
        <v>1156.6819999999998</v>
      </c>
      <c r="K14" s="77">
        <v>1136.3900000000003</v>
      </c>
      <c r="L14" s="77">
        <v>282.3</v>
      </c>
      <c r="M14" s="77">
        <v>743.50144920000025</v>
      </c>
      <c r="N14" s="77">
        <v>1089.7461699999999</v>
      </c>
      <c r="O14" s="77">
        <v>956.05049999999983</v>
      </c>
    </row>
    <row r="15" spans="1:15" ht="33" customHeight="1">
      <c r="A15" s="74">
        <v>6</v>
      </c>
      <c r="B15" s="75" t="s">
        <v>155</v>
      </c>
      <c r="C15" s="180" t="s">
        <v>150</v>
      </c>
      <c r="D15" s="181"/>
      <c r="E15" s="181"/>
      <c r="F15" s="181"/>
      <c r="G15" s="181"/>
      <c r="H15" s="181"/>
      <c r="I15" s="181"/>
      <c r="J15" s="181"/>
      <c r="K15" s="181"/>
      <c r="L15" s="181"/>
      <c r="M15" s="181"/>
      <c r="N15" s="181"/>
      <c r="O15" s="182"/>
    </row>
    <row r="16" spans="1:15" ht="15.75" customHeight="1">
      <c r="A16" s="74">
        <v>7</v>
      </c>
      <c r="B16" s="78" t="s">
        <v>113</v>
      </c>
      <c r="C16" s="183"/>
      <c r="D16" s="184"/>
      <c r="E16" s="184"/>
      <c r="F16" s="184"/>
      <c r="G16" s="184"/>
      <c r="H16" s="184"/>
      <c r="I16" s="184"/>
      <c r="J16" s="184"/>
      <c r="K16" s="184"/>
      <c r="L16" s="184"/>
      <c r="M16" s="184"/>
      <c r="N16" s="184"/>
      <c r="O16" s="185"/>
    </row>
    <row r="17" spans="1:15" ht="33.75" customHeight="1">
      <c r="A17" s="74">
        <v>8</v>
      </c>
      <c r="B17" s="75" t="s">
        <v>156</v>
      </c>
      <c r="C17" s="183"/>
      <c r="D17" s="184"/>
      <c r="E17" s="184"/>
      <c r="F17" s="184"/>
      <c r="G17" s="184"/>
      <c r="H17" s="184"/>
      <c r="I17" s="184"/>
      <c r="J17" s="184"/>
      <c r="K17" s="184"/>
      <c r="L17" s="184"/>
      <c r="M17" s="184"/>
      <c r="N17" s="184"/>
      <c r="O17" s="185"/>
    </row>
    <row r="18" spans="1:15" ht="33" customHeight="1">
      <c r="A18" s="74">
        <v>9</v>
      </c>
      <c r="B18" s="75" t="s">
        <v>157</v>
      </c>
      <c r="C18" s="183"/>
      <c r="D18" s="184"/>
      <c r="E18" s="184"/>
      <c r="F18" s="184"/>
      <c r="G18" s="184"/>
      <c r="H18" s="184"/>
      <c r="I18" s="184"/>
      <c r="J18" s="184"/>
      <c r="K18" s="184"/>
      <c r="L18" s="184"/>
      <c r="M18" s="184"/>
      <c r="N18" s="184"/>
      <c r="O18" s="185"/>
    </row>
    <row r="19" spans="1:15" ht="31.5" customHeight="1">
      <c r="A19" s="74">
        <v>10</v>
      </c>
      <c r="B19" s="75" t="s">
        <v>158</v>
      </c>
      <c r="C19" s="183"/>
      <c r="D19" s="184"/>
      <c r="E19" s="184"/>
      <c r="F19" s="184"/>
      <c r="G19" s="184"/>
      <c r="H19" s="184"/>
      <c r="I19" s="184"/>
      <c r="J19" s="184"/>
      <c r="K19" s="184"/>
      <c r="L19" s="184"/>
      <c r="M19" s="184"/>
      <c r="N19" s="184"/>
      <c r="O19" s="185"/>
    </row>
    <row r="20" spans="1:15" ht="51" customHeight="1">
      <c r="A20" s="74">
        <v>11</v>
      </c>
      <c r="B20" s="75" t="s">
        <v>159</v>
      </c>
      <c r="C20" s="183"/>
      <c r="D20" s="184"/>
      <c r="E20" s="184"/>
      <c r="F20" s="184"/>
      <c r="G20" s="184"/>
      <c r="H20" s="184"/>
      <c r="I20" s="184"/>
      <c r="J20" s="184"/>
      <c r="K20" s="184"/>
      <c r="L20" s="184"/>
      <c r="M20" s="184"/>
      <c r="N20" s="184"/>
      <c r="O20" s="185"/>
    </row>
    <row r="21" spans="1:15" ht="34.5" customHeight="1">
      <c r="A21" s="74">
        <v>12</v>
      </c>
      <c r="B21" s="75" t="s">
        <v>160</v>
      </c>
      <c r="C21" s="183"/>
      <c r="D21" s="184"/>
      <c r="E21" s="184"/>
      <c r="F21" s="184"/>
      <c r="G21" s="184"/>
      <c r="H21" s="184"/>
      <c r="I21" s="184"/>
      <c r="J21" s="184"/>
      <c r="K21" s="184"/>
      <c r="L21" s="184"/>
      <c r="M21" s="184"/>
      <c r="N21" s="184"/>
      <c r="O21" s="185"/>
    </row>
    <row r="22" spans="1:15" ht="18.75" customHeight="1">
      <c r="A22" s="74">
        <v>13</v>
      </c>
      <c r="B22" s="78" t="s">
        <v>114</v>
      </c>
      <c r="C22" s="183"/>
      <c r="D22" s="184"/>
      <c r="E22" s="184"/>
      <c r="F22" s="184"/>
      <c r="G22" s="184"/>
      <c r="H22" s="184"/>
      <c r="I22" s="184"/>
      <c r="J22" s="184"/>
      <c r="K22" s="184"/>
      <c r="L22" s="184"/>
      <c r="M22" s="184"/>
      <c r="N22" s="184"/>
      <c r="O22" s="185"/>
    </row>
    <row r="23" spans="1:15" ht="35.25" customHeight="1">
      <c r="A23" s="74">
        <v>14</v>
      </c>
      <c r="B23" s="75" t="s">
        <v>161</v>
      </c>
      <c r="C23" s="183"/>
      <c r="D23" s="184"/>
      <c r="E23" s="184"/>
      <c r="F23" s="184"/>
      <c r="G23" s="184"/>
      <c r="H23" s="184"/>
      <c r="I23" s="184"/>
      <c r="J23" s="184"/>
      <c r="K23" s="184"/>
      <c r="L23" s="184"/>
      <c r="M23" s="184"/>
      <c r="N23" s="184"/>
      <c r="O23" s="185"/>
    </row>
    <row r="24" spans="1:15" ht="39" customHeight="1">
      <c r="A24" s="74">
        <v>15</v>
      </c>
      <c r="B24" s="75" t="s">
        <v>162</v>
      </c>
      <c r="C24" s="183"/>
      <c r="D24" s="184"/>
      <c r="E24" s="184"/>
      <c r="F24" s="184"/>
      <c r="G24" s="184"/>
      <c r="H24" s="184"/>
      <c r="I24" s="184"/>
      <c r="J24" s="184"/>
      <c r="K24" s="184"/>
      <c r="L24" s="184"/>
      <c r="M24" s="184"/>
      <c r="N24" s="184"/>
      <c r="O24" s="185"/>
    </row>
    <row r="25" spans="1:15" ht="51" customHeight="1">
      <c r="A25" s="74">
        <v>16</v>
      </c>
      <c r="B25" s="75" t="s">
        <v>163</v>
      </c>
      <c r="C25" s="183"/>
      <c r="D25" s="184"/>
      <c r="E25" s="184"/>
      <c r="F25" s="184"/>
      <c r="G25" s="184"/>
      <c r="H25" s="184"/>
      <c r="I25" s="184"/>
      <c r="J25" s="184"/>
      <c r="K25" s="184"/>
      <c r="L25" s="184"/>
      <c r="M25" s="184"/>
      <c r="N25" s="184"/>
      <c r="O25" s="185"/>
    </row>
    <row r="26" spans="1:15" ht="33" customHeight="1">
      <c r="A26" s="74">
        <v>17</v>
      </c>
      <c r="B26" s="75" t="s">
        <v>164</v>
      </c>
      <c r="C26" s="183"/>
      <c r="D26" s="184"/>
      <c r="E26" s="184"/>
      <c r="F26" s="184"/>
      <c r="G26" s="184"/>
      <c r="H26" s="184"/>
      <c r="I26" s="184"/>
      <c r="J26" s="184"/>
      <c r="K26" s="184"/>
      <c r="L26" s="184"/>
      <c r="M26" s="184"/>
      <c r="N26" s="184"/>
      <c r="O26" s="185"/>
    </row>
    <row r="27" spans="1:15" ht="33.75" customHeight="1">
      <c r="A27" s="74">
        <v>18</v>
      </c>
      <c r="B27" s="78" t="s">
        <v>115</v>
      </c>
      <c r="C27" s="186"/>
      <c r="D27" s="187"/>
      <c r="E27" s="187"/>
      <c r="F27" s="187"/>
      <c r="G27" s="187"/>
      <c r="H27" s="187"/>
      <c r="I27" s="187"/>
      <c r="J27" s="187"/>
      <c r="K27" s="187"/>
      <c r="L27" s="187"/>
      <c r="M27" s="187"/>
      <c r="N27" s="187"/>
      <c r="O27" s="188"/>
    </row>
    <row r="28" spans="1:15" ht="33.75" customHeight="1">
      <c r="A28" s="80">
        <v>19</v>
      </c>
      <c r="B28" s="81" t="s">
        <v>165</v>
      </c>
      <c r="C28" s="82" t="s">
        <v>129</v>
      </c>
      <c r="D28" s="83">
        <f>0.99/D14*100</f>
        <v>0.31383737517831667</v>
      </c>
      <c r="E28" s="83">
        <f>2.97/E14*100</f>
        <v>0.27148080438756855</v>
      </c>
      <c r="F28" s="83">
        <f>2.87/F14*100</f>
        <v>0.24197764025428734</v>
      </c>
      <c r="G28" s="83">
        <f>13.65/G14*100</f>
        <v>1.222504836282869</v>
      </c>
      <c r="H28" s="83">
        <f>13.6/H14*100</f>
        <v>1.1989456331050048</v>
      </c>
      <c r="I28" s="83">
        <f>13.45/I14*100</f>
        <v>1.1860670194003526</v>
      </c>
      <c r="J28" s="83">
        <f>13.71/J14*100</f>
        <v>1.1852868809231927</v>
      </c>
      <c r="K28" s="83">
        <f>13.47/K14*100</f>
        <v>1.1853325002859931</v>
      </c>
      <c r="L28" s="83">
        <f>2.8/L14*100</f>
        <v>0.99185263903648591</v>
      </c>
      <c r="M28" s="83">
        <v>1.33</v>
      </c>
      <c r="N28" s="83">
        <v>1.3819999999999999</v>
      </c>
      <c r="O28" s="83">
        <v>1.391</v>
      </c>
    </row>
    <row r="29" spans="1:15" ht="33.75" customHeight="1">
      <c r="A29" s="74">
        <v>20</v>
      </c>
      <c r="B29" s="101" t="s">
        <v>182</v>
      </c>
      <c r="C29" s="79"/>
      <c r="D29" s="77">
        <v>1241.0226696795501</v>
      </c>
      <c r="E29" s="77">
        <v>1255.2004203321601</v>
      </c>
      <c r="F29" s="77">
        <v>1237.69427738489</v>
      </c>
      <c r="G29" s="77">
        <v>1195.29767164643</v>
      </c>
      <c r="H29" s="77">
        <v>1111.3362</v>
      </c>
      <c r="I29" s="77">
        <v>1026.2501</v>
      </c>
      <c r="J29" s="77">
        <v>1026.2501</v>
      </c>
      <c r="K29" s="77">
        <v>839.71669999999995</v>
      </c>
      <c r="L29" s="77">
        <v>743.70699999999999</v>
      </c>
      <c r="M29" s="77">
        <v>654.55219999999997</v>
      </c>
      <c r="N29" s="77">
        <v>566.03660000000002</v>
      </c>
      <c r="O29" s="77">
        <v>478.62079999999997</v>
      </c>
    </row>
    <row r="30" spans="1:15" ht="21" customHeight="1">
      <c r="A30" s="74">
        <v>21</v>
      </c>
      <c r="B30" s="78" t="s">
        <v>116</v>
      </c>
      <c r="C30" s="71"/>
      <c r="D30" s="77">
        <v>458.18813999999998</v>
      </c>
      <c r="E30" s="77">
        <v>468.52014000000003</v>
      </c>
      <c r="F30" s="77">
        <v>472.47539999999998</v>
      </c>
      <c r="G30" s="77">
        <v>473.01888000000002</v>
      </c>
      <c r="H30" s="77">
        <v>475.40120000000002</v>
      </c>
      <c r="I30" s="77">
        <v>477.45060000000001</v>
      </c>
      <c r="J30" s="77">
        <v>475.58600000000001</v>
      </c>
      <c r="K30" s="77">
        <v>474.63650000000001</v>
      </c>
      <c r="L30" s="77">
        <v>471.85989999999998</v>
      </c>
      <c r="M30" s="77">
        <v>471.9221</v>
      </c>
      <c r="N30" s="77">
        <v>472.27330000000001</v>
      </c>
      <c r="O30" s="77">
        <v>473.14030000000002</v>
      </c>
    </row>
    <row r="31" spans="1:15" ht="33.75" customHeight="1">
      <c r="A31" s="74">
        <v>22</v>
      </c>
      <c r="B31" s="75" t="s">
        <v>166</v>
      </c>
      <c r="C31" s="79"/>
      <c r="D31" s="77">
        <v>58.267000000000003</v>
      </c>
      <c r="E31" s="77">
        <v>48.7901148096011</v>
      </c>
      <c r="F31" s="77">
        <v>50.351866837788698</v>
      </c>
      <c r="G31" s="77">
        <v>51.6432365436333</v>
      </c>
      <c r="H31" s="77">
        <v>62.378599999999999</v>
      </c>
      <c r="I31" s="77">
        <v>63.056699999999999</v>
      </c>
      <c r="J31" s="77">
        <v>63.653399999999998</v>
      </c>
      <c r="K31" s="77">
        <v>61.896799999999999</v>
      </c>
      <c r="L31" s="77">
        <v>63.562199999999997</v>
      </c>
      <c r="M31" s="77">
        <v>65.090100000000007</v>
      </c>
      <c r="N31" s="77">
        <v>66.5899</v>
      </c>
      <c r="O31" s="77">
        <v>68.240399999999994</v>
      </c>
    </row>
    <row r="32" spans="1:15" ht="32.25" customHeight="1">
      <c r="A32" s="74">
        <v>23</v>
      </c>
      <c r="B32" s="75" t="s">
        <v>167</v>
      </c>
      <c r="C32" s="79"/>
      <c r="D32" s="77">
        <v>1703.9744000000001</v>
      </c>
      <c r="E32" s="77">
        <v>1738.4143999999999</v>
      </c>
      <c r="F32" s="77">
        <v>1751.5986</v>
      </c>
      <c r="G32" s="77">
        <v>1753.4102</v>
      </c>
      <c r="H32" s="77">
        <v>1761.3514</v>
      </c>
      <c r="I32" s="77">
        <v>1768.1827000000001</v>
      </c>
      <c r="J32" s="77">
        <v>761.96730000000002</v>
      </c>
      <c r="K32" s="77">
        <v>1758.8022000000001</v>
      </c>
      <c r="L32" s="77">
        <v>1749.5468000000001</v>
      </c>
      <c r="M32" s="77">
        <v>1749.7542000000001</v>
      </c>
      <c r="N32" s="77">
        <v>1750.9250999999999</v>
      </c>
      <c r="O32" s="77">
        <v>1753.8151</v>
      </c>
    </row>
    <row r="33" spans="1:15" ht="33.75" customHeight="1">
      <c r="A33" s="74">
        <v>24</v>
      </c>
      <c r="B33" s="75" t="s">
        <v>168</v>
      </c>
      <c r="C33" s="79"/>
      <c r="D33" s="79"/>
      <c r="E33" s="79"/>
      <c r="F33" s="79"/>
      <c r="G33" s="79"/>
      <c r="H33" s="79"/>
      <c r="I33" s="79"/>
      <c r="J33" s="79"/>
      <c r="K33" s="79"/>
      <c r="L33" s="79"/>
      <c r="M33" s="79"/>
      <c r="N33" s="79"/>
      <c r="O33" s="79"/>
    </row>
    <row r="34" spans="1:15" ht="33.75" customHeight="1">
      <c r="A34" s="84"/>
      <c r="B34" s="75" t="s">
        <v>169</v>
      </c>
      <c r="C34" s="79"/>
      <c r="D34" s="79"/>
      <c r="E34" s="79"/>
      <c r="F34" s="79"/>
      <c r="G34" s="79"/>
      <c r="H34" s="79"/>
      <c r="I34" s="79"/>
      <c r="J34" s="79"/>
      <c r="K34" s="79"/>
      <c r="L34" s="79"/>
      <c r="M34" s="79"/>
      <c r="N34" s="79"/>
      <c r="O34" s="79"/>
    </row>
    <row r="35" spans="1:15" ht="21.75" customHeight="1">
      <c r="A35" s="84"/>
      <c r="B35" s="78" t="s">
        <v>117</v>
      </c>
      <c r="C35" s="77"/>
      <c r="D35" s="77">
        <f>25.9067+1.2973</f>
        <v>27.204000000000001</v>
      </c>
      <c r="E35" s="77">
        <v>64.869600000000005</v>
      </c>
      <c r="F35" s="77">
        <v>65.869699999999995</v>
      </c>
      <c r="G35" s="77">
        <v>66.184600000000003</v>
      </c>
      <c r="H35" s="77">
        <v>111.3493</v>
      </c>
      <c r="I35" s="77">
        <v>110.57850000000001</v>
      </c>
      <c r="J35" s="77">
        <v>109.33240000000001</v>
      </c>
      <c r="K35" s="77">
        <v>93.544700000000006</v>
      </c>
      <c r="L35" s="77">
        <v>98.795299999999997</v>
      </c>
      <c r="M35" s="77">
        <v>98.512</v>
      </c>
      <c r="N35" s="77">
        <v>98.555099999999996</v>
      </c>
      <c r="O35" s="77">
        <v>98.682299999999998</v>
      </c>
    </row>
    <row r="36" spans="1:15" ht="20.25" customHeight="1">
      <c r="A36" s="84"/>
      <c r="B36" s="78" t="s">
        <v>118</v>
      </c>
      <c r="C36" s="85"/>
      <c r="D36" s="85">
        <v>0.14000000000000001</v>
      </c>
      <c r="E36" s="85">
        <v>0.14000000000000001</v>
      </c>
      <c r="F36" s="85">
        <v>0.14000000000000001</v>
      </c>
      <c r="G36" s="85">
        <v>0.14000000000000001</v>
      </c>
      <c r="H36" s="88">
        <v>0.23480999999999999</v>
      </c>
      <c r="I36" s="88">
        <v>0.2321</v>
      </c>
      <c r="J36" s="88">
        <v>0.22944000000000001</v>
      </c>
      <c r="K36" s="88">
        <v>0.19689000000000001</v>
      </c>
      <c r="L36" s="88">
        <v>0.20876</v>
      </c>
      <c r="M36" s="88">
        <v>0.20876</v>
      </c>
      <c r="N36" s="88">
        <v>0.20876</v>
      </c>
      <c r="O36" s="88">
        <v>0.20876</v>
      </c>
    </row>
    <row r="37" spans="1:15" ht="20.100000000000001" customHeight="1">
      <c r="A37" s="84"/>
      <c r="B37" s="78" t="s">
        <v>119</v>
      </c>
      <c r="C37" s="79"/>
      <c r="D37" s="79"/>
      <c r="E37" s="79"/>
      <c r="F37" s="79"/>
      <c r="G37" s="79"/>
      <c r="H37" s="79"/>
      <c r="I37" s="79"/>
      <c r="J37" s="79"/>
      <c r="K37" s="79"/>
      <c r="L37" s="79"/>
      <c r="M37" s="79"/>
      <c r="N37" s="79"/>
      <c r="O37" s="79"/>
    </row>
    <row r="38" spans="1:15" ht="20.100000000000001" customHeight="1">
      <c r="A38" s="84"/>
      <c r="B38" s="78" t="s">
        <v>117</v>
      </c>
      <c r="C38" s="77"/>
      <c r="D38" s="77">
        <f>16.7517+0.8341</f>
        <v>17.585799999999999</v>
      </c>
      <c r="E38" s="77">
        <v>41.480200000000004</v>
      </c>
      <c r="F38" s="77">
        <v>41.392299999999999</v>
      </c>
      <c r="G38" s="77">
        <v>40.334299999999999</v>
      </c>
      <c r="H38" s="77">
        <v>37.325600000000001</v>
      </c>
      <c r="I38" s="77">
        <v>34.387799999999999</v>
      </c>
      <c r="J38" s="77">
        <v>31.2</v>
      </c>
      <c r="K38" s="77">
        <v>28.5703</v>
      </c>
      <c r="L38" s="77">
        <v>24.821200000000001</v>
      </c>
      <c r="M38" s="77">
        <v>21.576000000000001</v>
      </c>
      <c r="N38" s="77">
        <v>18.842099999999999</v>
      </c>
      <c r="O38" s="77">
        <v>16.078800000000001</v>
      </c>
    </row>
    <row r="39" spans="1:15" ht="33" customHeight="1">
      <c r="A39" s="84"/>
      <c r="B39" s="75" t="s">
        <v>170</v>
      </c>
      <c r="C39" s="77"/>
      <c r="D39" s="90">
        <v>3.3244999999999997E-2</v>
      </c>
      <c r="E39" s="90">
        <v>3.3234399999999997E-2</v>
      </c>
      <c r="F39" s="90">
        <v>3.3234399999999997E-2</v>
      </c>
      <c r="G39" s="90">
        <v>3.3234399999999997E-2</v>
      </c>
      <c r="H39" s="89">
        <v>3.236E-2</v>
      </c>
      <c r="I39" s="89">
        <v>3.2169999999999997E-2</v>
      </c>
      <c r="J39" s="89">
        <v>3.1870000000000002E-2</v>
      </c>
      <c r="K39" s="89">
        <v>3.2250000000000001E-2</v>
      </c>
      <c r="L39" s="89">
        <v>3.1350000000000003E-2</v>
      </c>
      <c r="M39" s="89">
        <v>3.0861E-2</v>
      </c>
      <c r="N39" s="89">
        <v>3.0873999999999999E-2</v>
      </c>
      <c r="O39" s="89">
        <v>3.0783000000000001E-2</v>
      </c>
    </row>
    <row r="40" spans="1:15" ht="33.75" customHeight="1">
      <c r="A40" s="84"/>
      <c r="B40" s="75" t="s">
        <v>171</v>
      </c>
      <c r="C40" s="77"/>
      <c r="D40" s="77"/>
      <c r="E40" s="77"/>
      <c r="F40" s="77"/>
      <c r="G40" s="77"/>
      <c r="H40" s="79"/>
      <c r="I40" s="79"/>
      <c r="J40" s="79"/>
      <c r="K40" s="79"/>
      <c r="L40" s="79"/>
      <c r="M40" s="79"/>
      <c r="N40" s="79"/>
      <c r="O40" s="79"/>
    </row>
    <row r="41" spans="1:15" ht="20.100000000000001" customHeight="1">
      <c r="A41" s="84"/>
      <c r="B41" s="78" t="s">
        <v>117</v>
      </c>
      <c r="C41" s="77"/>
      <c r="D41" s="77">
        <f>15.8164+0.7866</f>
        <v>16.603000000000002</v>
      </c>
      <c r="E41" s="77">
        <v>39.458399999999997</v>
      </c>
      <c r="F41" s="77">
        <v>40.004300000000001</v>
      </c>
      <c r="G41" s="77">
        <v>40.176200000000001</v>
      </c>
      <c r="H41" s="77">
        <v>89.520399999999995</v>
      </c>
      <c r="I41" s="77">
        <v>89.867999999999995</v>
      </c>
      <c r="J41" s="77">
        <v>90.042400000000001</v>
      </c>
      <c r="K41" s="77">
        <v>89.924700000000001</v>
      </c>
      <c r="L41" s="77">
        <v>89.530900000000003</v>
      </c>
      <c r="M41" s="77">
        <v>89.3</v>
      </c>
      <c r="N41" s="77">
        <v>89.3352</v>
      </c>
      <c r="O41" s="77">
        <v>89.438800000000001</v>
      </c>
    </row>
    <row r="42" spans="1:15" ht="21.75" customHeight="1">
      <c r="A42" s="84"/>
      <c r="B42" s="78" t="s">
        <v>118</v>
      </c>
      <c r="C42" s="77"/>
      <c r="D42" s="86">
        <v>2.2925000000000001E-2</v>
      </c>
      <c r="E42" s="86">
        <v>2.2925000000000001E-2</v>
      </c>
      <c r="F42" s="86">
        <v>2.2925000000000001E-2</v>
      </c>
      <c r="G42" s="86">
        <v>2.2925000000000001E-2</v>
      </c>
      <c r="H42" s="85">
        <v>5.0939999999999999E-2</v>
      </c>
      <c r="I42" s="85">
        <v>5.092E-2</v>
      </c>
      <c r="J42" s="85">
        <v>5.101E-2</v>
      </c>
      <c r="K42" s="85">
        <v>5.108E-2</v>
      </c>
      <c r="L42" s="85">
        <v>5.1040000000000002E-2</v>
      </c>
      <c r="M42" s="85">
        <v>5.1040000000000002E-2</v>
      </c>
      <c r="N42" s="85">
        <v>5.1040000000000002E-2</v>
      </c>
      <c r="O42" s="85">
        <v>5.1040000000000002E-2</v>
      </c>
    </row>
    <row r="43" spans="1:15" ht="20.100000000000001" customHeight="1">
      <c r="A43" s="84"/>
      <c r="B43" s="78" t="s">
        <v>120</v>
      </c>
      <c r="C43" s="77"/>
      <c r="D43" s="77"/>
      <c r="E43" s="77"/>
      <c r="F43" s="77"/>
      <c r="G43" s="77"/>
      <c r="H43" s="79"/>
      <c r="I43" s="79"/>
      <c r="J43" s="79"/>
      <c r="K43" s="79"/>
      <c r="L43" s="79"/>
      <c r="M43" s="79"/>
      <c r="N43" s="79"/>
      <c r="O43" s="79"/>
    </row>
    <row r="44" spans="1:15" ht="23.25" customHeight="1">
      <c r="A44" s="84"/>
      <c r="B44" s="78" t="s">
        <v>117</v>
      </c>
      <c r="C44" s="77"/>
      <c r="D44" s="77">
        <f>1.984+0.0999</f>
        <v>2.0838999999999999</v>
      </c>
      <c r="E44" s="77">
        <v>5.0010000000000003</v>
      </c>
      <c r="F44" s="77">
        <v>5.1611000000000002</v>
      </c>
      <c r="G44" s="77">
        <v>5.2934000000000001</v>
      </c>
      <c r="H44" s="77">
        <v>7.6414</v>
      </c>
      <c r="I44" s="77">
        <v>7.7244000000000002</v>
      </c>
      <c r="J44" s="77">
        <v>7.7975000000000003</v>
      </c>
      <c r="K44" s="77">
        <v>7.5823999999999998</v>
      </c>
      <c r="L44" s="77">
        <v>7.7864000000000004</v>
      </c>
      <c r="M44" s="77">
        <v>8.7872000000000003</v>
      </c>
      <c r="N44" s="77">
        <v>8.9895999999999994</v>
      </c>
      <c r="O44" s="77">
        <v>9.2125000000000004</v>
      </c>
    </row>
    <row r="45" spans="1:15" ht="23.25" customHeight="1">
      <c r="A45" s="84"/>
      <c r="B45" s="78" t="s">
        <v>118</v>
      </c>
      <c r="C45" s="77"/>
      <c r="D45" s="86">
        <v>0.10249999999999999</v>
      </c>
      <c r="E45" s="86">
        <v>0.10249999999999999</v>
      </c>
      <c r="F45" s="86">
        <v>0.10249999999999999</v>
      </c>
      <c r="G45" s="86">
        <v>0.10249999999999999</v>
      </c>
      <c r="H45" s="89">
        <v>0.1225</v>
      </c>
      <c r="I45" s="89">
        <v>0.1225</v>
      </c>
      <c r="J45" s="89">
        <v>0.1225</v>
      </c>
      <c r="K45" s="89">
        <v>0.1225</v>
      </c>
      <c r="L45" s="89">
        <v>0.1225</v>
      </c>
      <c r="M45" s="89">
        <v>0.13500000000000001</v>
      </c>
      <c r="N45" s="89">
        <v>0.13500000000000001</v>
      </c>
      <c r="O45" s="89">
        <v>0.13500000000000001</v>
      </c>
    </row>
    <row r="46" spans="1:15" ht="49.5" customHeight="1">
      <c r="A46" s="84"/>
      <c r="B46" s="78" t="s">
        <v>102</v>
      </c>
      <c r="C46" s="77"/>
      <c r="D46" s="77"/>
      <c r="E46" s="77"/>
      <c r="F46" s="77"/>
      <c r="G46" s="77"/>
      <c r="H46" s="79"/>
      <c r="I46" s="79"/>
      <c r="J46" s="79"/>
      <c r="K46" s="79"/>
      <c r="L46" s="79"/>
      <c r="M46" s="79"/>
      <c r="N46" s="79"/>
      <c r="O46" s="79"/>
    </row>
    <row r="47" spans="1:15" ht="13.5" customHeight="1">
      <c r="A47" s="84"/>
      <c r="B47" s="78"/>
      <c r="C47" s="77"/>
      <c r="D47" s="77"/>
      <c r="E47" s="77"/>
      <c r="F47" s="77"/>
      <c r="G47" s="77"/>
      <c r="H47" s="79"/>
      <c r="I47" s="79"/>
      <c r="J47" s="79"/>
      <c r="K47" s="79"/>
      <c r="L47" s="79"/>
      <c r="M47" s="79"/>
      <c r="N47" s="79"/>
      <c r="O47" s="79"/>
    </row>
    <row r="48" spans="1:15" ht="20.100000000000001" customHeight="1">
      <c r="A48" s="84"/>
      <c r="B48" s="78" t="s">
        <v>117</v>
      </c>
      <c r="C48" s="77"/>
      <c r="D48" s="77">
        <f>10.1236+0.5148</f>
        <v>10.638399999999999</v>
      </c>
      <c r="E48" s="77">
        <v>25.4498</v>
      </c>
      <c r="F48" s="77">
        <v>26.4678</v>
      </c>
      <c r="G48" s="77">
        <v>27.526499999999999</v>
      </c>
      <c r="H48" s="77">
        <v>53.514499999999998</v>
      </c>
      <c r="I48" s="77">
        <v>56.575499999999998</v>
      </c>
      <c r="J48" s="77">
        <v>59.811599999999999</v>
      </c>
      <c r="K48" s="77">
        <v>63.232799999999997</v>
      </c>
      <c r="L48" s="77">
        <v>66.849800000000002</v>
      </c>
      <c r="M48" s="77">
        <v>71.818899999999999</v>
      </c>
      <c r="N48" s="77">
        <v>76.590500000000006</v>
      </c>
      <c r="O48" s="77">
        <v>81.679199999999994</v>
      </c>
    </row>
    <row r="49" spans="1:16" ht="20.100000000000001" customHeight="1">
      <c r="A49" s="84"/>
      <c r="B49" s="78" t="s">
        <v>118</v>
      </c>
      <c r="C49" s="77"/>
      <c r="D49" s="77"/>
      <c r="E49" s="77"/>
      <c r="F49" s="77"/>
      <c r="G49" s="77"/>
      <c r="H49" s="79"/>
      <c r="I49" s="79"/>
      <c r="J49" s="79"/>
      <c r="K49" s="79"/>
      <c r="L49" s="79"/>
      <c r="M49" s="79"/>
      <c r="N49" s="79"/>
      <c r="O49" s="79"/>
    </row>
    <row r="50" spans="1:16" ht="36" customHeight="1">
      <c r="A50" s="84"/>
      <c r="B50" s="78" t="s">
        <v>121</v>
      </c>
      <c r="C50" s="172" t="s">
        <v>129</v>
      </c>
      <c r="D50" s="173"/>
      <c r="E50" s="173"/>
      <c r="F50" s="173"/>
      <c r="G50" s="173"/>
      <c r="H50" s="173"/>
      <c r="I50" s="173"/>
      <c r="J50" s="173"/>
      <c r="K50" s="173"/>
      <c r="L50" s="173"/>
      <c r="M50" s="173"/>
      <c r="N50" s="173"/>
      <c r="O50" s="174"/>
    </row>
    <row r="51" spans="1:16" ht="23.25" customHeight="1">
      <c r="A51" s="74">
        <v>25</v>
      </c>
      <c r="B51" s="78" t="s">
        <v>174</v>
      </c>
      <c r="C51" s="77"/>
      <c r="D51" s="77">
        <f t="shared" ref="D51:O51" si="0">D48+D44+D41+D38+D35</f>
        <v>74.115099999999998</v>
      </c>
      <c r="E51" s="77">
        <f t="shared" si="0"/>
        <v>176.25900000000001</v>
      </c>
      <c r="F51" s="77">
        <f t="shared" si="0"/>
        <v>178.89519999999999</v>
      </c>
      <c r="G51" s="77">
        <f t="shared" si="0"/>
        <v>179.51499999999999</v>
      </c>
      <c r="H51" s="77">
        <f t="shared" si="0"/>
        <v>299.35120000000001</v>
      </c>
      <c r="I51" s="77">
        <f t="shared" si="0"/>
        <v>299.13419999999996</v>
      </c>
      <c r="J51" s="77">
        <f t="shared" si="0"/>
        <v>298.18389999999999</v>
      </c>
      <c r="K51" s="77">
        <f t="shared" si="0"/>
        <v>282.85490000000004</v>
      </c>
      <c r="L51" s="77">
        <f t="shared" si="0"/>
        <v>287.78359999999998</v>
      </c>
      <c r="M51" s="77">
        <f t="shared" si="0"/>
        <v>289.9941</v>
      </c>
      <c r="N51" s="77">
        <f t="shared" si="0"/>
        <v>292.3125</v>
      </c>
      <c r="O51" s="77">
        <f t="shared" si="0"/>
        <v>295.09159999999997</v>
      </c>
      <c r="P51" s="45">
        <f>1134.7*0.88*0.988</f>
        <v>986.55356800000004</v>
      </c>
    </row>
    <row r="52" spans="1:16" ht="21.75" customHeight="1">
      <c r="A52" s="74">
        <v>26</v>
      </c>
      <c r="B52" s="78" t="s">
        <v>122</v>
      </c>
      <c r="C52" s="77"/>
      <c r="D52" s="77"/>
      <c r="E52" s="77">
        <f>E53/2</f>
        <v>0.89330678899333726</v>
      </c>
      <c r="F52" s="77">
        <f t="shared" ref="F52:O52" si="1">F53/2</f>
        <v>0.90666744210690431</v>
      </c>
      <c r="G52" s="77">
        <f t="shared" si="1"/>
        <v>0.90980868055610731</v>
      </c>
      <c r="H52" s="77">
        <f t="shared" si="1"/>
        <v>1.5171563395531706</v>
      </c>
      <c r="I52" s="77">
        <f t="shared" si="1"/>
        <v>1.5160565513255533</v>
      </c>
      <c r="J52" s="77">
        <f t="shared" si="1"/>
        <v>1.5112402897923531</v>
      </c>
      <c r="K52" s="77">
        <f t="shared" si="1"/>
        <v>1.4335506412156629</v>
      </c>
      <c r="L52" s="77">
        <f t="shared" si="1"/>
        <v>1.4585300247984099</v>
      </c>
      <c r="M52" s="77">
        <f t="shared" si="1"/>
        <v>1.4697331670894123</v>
      </c>
      <c r="N52" s="77">
        <f t="shared" si="1"/>
        <v>1.4814831626051146</v>
      </c>
      <c r="O52" s="77">
        <f t="shared" si="1"/>
        <v>1.4955680541413843</v>
      </c>
    </row>
    <row r="53" spans="1:16" ht="22.5" customHeight="1">
      <c r="A53" s="74">
        <v>27</v>
      </c>
      <c r="B53" s="78" t="s">
        <v>123</v>
      </c>
      <c r="C53" s="77"/>
      <c r="D53" s="77"/>
      <c r="E53" s="77">
        <f>E51*10/$P$51</f>
        <v>1.7866135779866745</v>
      </c>
      <c r="F53" s="77">
        <f t="shared" ref="F53:O53" si="2">F51*10/$P$51</f>
        <v>1.8133348842138086</v>
      </c>
      <c r="G53" s="77">
        <f t="shared" si="2"/>
        <v>1.8196173611122146</v>
      </c>
      <c r="H53" s="77">
        <f t="shared" si="2"/>
        <v>3.0343126791063413</v>
      </c>
      <c r="I53" s="77">
        <f t="shared" si="2"/>
        <v>3.0321131026511066</v>
      </c>
      <c r="J53" s="77">
        <f t="shared" si="2"/>
        <v>3.0224805795847063</v>
      </c>
      <c r="K53" s="77">
        <f t="shared" si="2"/>
        <v>2.8671012824313258</v>
      </c>
      <c r="L53" s="77">
        <f t="shared" si="2"/>
        <v>2.9170600495968197</v>
      </c>
      <c r="M53" s="77">
        <f t="shared" si="2"/>
        <v>2.9394663341788245</v>
      </c>
      <c r="N53" s="77">
        <f t="shared" si="2"/>
        <v>2.9629663252102292</v>
      </c>
      <c r="O53" s="77">
        <f t="shared" si="2"/>
        <v>2.9911361082827685</v>
      </c>
    </row>
    <row r="54" spans="1:16" ht="34.5" customHeight="1">
      <c r="A54" s="74">
        <v>28</v>
      </c>
      <c r="B54" s="75" t="s">
        <v>172</v>
      </c>
      <c r="C54" s="77"/>
      <c r="D54" s="77">
        <v>90.376503999999997</v>
      </c>
      <c r="E54" s="77">
        <v>174.47852710000001</v>
      </c>
      <c r="F54" s="77">
        <v>202.8877684</v>
      </c>
      <c r="G54" s="77">
        <v>226.56627739999999</v>
      </c>
      <c r="H54" s="77">
        <v>283.71201550000001</v>
      </c>
      <c r="I54" s="77">
        <v>311.62012659999999</v>
      </c>
      <c r="J54" s="77">
        <v>410.47060190000002</v>
      </c>
      <c r="K54" s="77">
        <v>365.82586270000002</v>
      </c>
      <c r="L54" s="77">
        <v>117.4173443</v>
      </c>
      <c r="M54" s="77">
        <v>216.03766390000001</v>
      </c>
      <c r="N54" s="77">
        <v>356.59349659999998</v>
      </c>
      <c r="O54" s="77">
        <v>320.75101819999998</v>
      </c>
    </row>
    <row r="55" spans="1:16" ht="34.5" customHeight="1">
      <c r="A55" s="74">
        <v>29</v>
      </c>
      <c r="B55" s="78" t="s">
        <v>181</v>
      </c>
      <c r="C55" s="77"/>
      <c r="D55" s="77"/>
      <c r="E55" s="77"/>
      <c r="F55" s="77"/>
      <c r="G55" s="77"/>
      <c r="H55" s="79"/>
      <c r="I55" s="79"/>
      <c r="J55" s="79"/>
      <c r="K55" s="79"/>
      <c r="L55" s="79"/>
      <c r="M55" s="79"/>
      <c r="N55" s="79"/>
      <c r="O55" s="79"/>
    </row>
    <row r="56" spans="1:16" ht="33.75" customHeight="1">
      <c r="A56" s="74">
        <v>30</v>
      </c>
      <c r="B56" s="78" t="s">
        <v>180</v>
      </c>
      <c r="C56" s="77"/>
      <c r="D56" s="77">
        <v>34.997733099999998</v>
      </c>
      <c r="E56" s="77">
        <v>49.454278700000003</v>
      </c>
      <c r="F56" s="77">
        <v>70.914411857860273</v>
      </c>
      <c r="G56" s="77">
        <v>76.164632100000006</v>
      </c>
      <c r="H56" s="77">
        <v>72.164595800000001</v>
      </c>
      <c r="I56" s="77">
        <v>115.0683011</v>
      </c>
      <c r="J56" s="77">
        <v>186.41733049999999</v>
      </c>
      <c r="K56" s="77">
        <v>110.76072480000001</v>
      </c>
      <c r="L56" s="77">
        <v>5.9238115000000002</v>
      </c>
      <c r="M56" s="77">
        <v>-25.3820014</v>
      </c>
      <c r="N56" s="77">
        <v>191.41525580000001</v>
      </c>
      <c r="O56" s="77">
        <v>62.942271300000002</v>
      </c>
    </row>
    <row r="57" spans="1:16" ht="23.25" customHeight="1">
      <c r="A57" s="74">
        <v>31</v>
      </c>
      <c r="B57" s="78" t="s">
        <v>124</v>
      </c>
      <c r="C57" s="76"/>
      <c r="D57" s="77">
        <v>4.0778469999999913</v>
      </c>
      <c r="E57" s="77">
        <v>10.463226100001521</v>
      </c>
      <c r="F57" s="77">
        <v>26.030012499999202</v>
      </c>
      <c r="G57" s="77">
        <v>4.1146372999992309</v>
      </c>
      <c r="H57" s="77">
        <v>-0.27135399999974652</v>
      </c>
      <c r="I57" s="77">
        <v>0.93938000000025568</v>
      </c>
      <c r="J57" s="77">
        <v>1.4453175000019201</v>
      </c>
      <c r="K57" s="77">
        <v>8.1432499999664287E-2</v>
      </c>
      <c r="L57" s="77">
        <v>0.75761750000003758</v>
      </c>
      <c r="M57" s="77">
        <v>13.882474999999658</v>
      </c>
      <c r="N57" s="77">
        <v>42.755078099998855</v>
      </c>
      <c r="O57" s="77">
        <v>24.386637300000757</v>
      </c>
    </row>
    <row r="58" spans="1:16" ht="21" customHeight="1">
      <c r="A58" s="74">
        <v>32</v>
      </c>
      <c r="B58" s="78" t="s">
        <v>125</v>
      </c>
      <c r="C58" s="79"/>
      <c r="D58" s="79"/>
      <c r="E58" s="79"/>
      <c r="F58" s="79"/>
      <c r="G58" s="79"/>
      <c r="H58" s="79"/>
      <c r="I58" s="79"/>
      <c r="J58" s="79"/>
      <c r="K58" s="79"/>
      <c r="L58" s="79"/>
      <c r="M58" s="79"/>
      <c r="N58" s="79"/>
      <c r="O58" s="79"/>
    </row>
    <row r="59" spans="1:16" ht="34.5" customHeight="1">
      <c r="A59" s="74">
        <v>33</v>
      </c>
      <c r="B59" s="78" t="s">
        <v>126</v>
      </c>
      <c r="C59" s="79"/>
      <c r="D59" s="79"/>
      <c r="E59" s="79">
        <v>5.65</v>
      </c>
      <c r="F59" s="79">
        <v>11.26</v>
      </c>
      <c r="G59" s="79">
        <v>23.058</v>
      </c>
      <c r="H59" s="79">
        <v>11.16</v>
      </c>
      <c r="I59" s="77">
        <v>10.4656343</v>
      </c>
      <c r="J59" s="77">
        <v>2.4482299999999999E-2</v>
      </c>
      <c r="K59" s="77">
        <v>5.3444089999999997</v>
      </c>
      <c r="L59" s="77">
        <v>0.87636289999999994</v>
      </c>
      <c r="M59" s="77">
        <v>-1.8634379999999999</v>
      </c>
      <c r="N59" s="77">
        <v>8.6946542999999998</v>
      </c>
      <c r="O59" s="77">
        <v>5.6760254999999997</v>
      </c>
    </row>
    <row r="60" spans="1:16" customFormat="1" ht="17.25" customHeight="1">
      <c r="A60" s="175" t="s">
        <v>175</v>
      </c>
      <c r="B60" s="175"/>
      <c r="C60" s="91"/>
      <c r="D60" s="91"/>
      <c r="E60" s="91"/>
      <c r="F60" s="91"/>
      <c r="G60" s="91"/>
      <c r="H60" s="91"/>
      <c r="I60" s="91"/>
      <c r="J60" s="91"/>
      <c r="K60" s="91"/>
      <c r="L60" s="91"/>
      <c r="M60" s="91"/>
      <c r="N60" s="91"/>
      <c r="O60" s="91"/>
    </row>
    <row r="61" spans="1:16" customFormat="1" ht="18" customHeight="1">
      <c r="A61" s="92" t="s">
        <v>179</v>
      </c>
      <c r="B61" s="93"/>
      <c r="C61" s="91"/>
      <c r="D61" s="91"/>
      <c r="E61" s="91"/>
      <c r="F61" s="91"/>
      <c r="G61" s="91"/>
      <c r="H61" s="91"/>
      <c r="I61" s="91"/>
      <c r="J61" s="91"/>
      <c r="K61" s="91"/>
      <c r="L61" s="91"/>
      <c r="M61" s="91"/>
      <c r="N61" s="91"/>
      <c r="O61" s="91"/>
    </row>
    <row r="62" spans="1:16" customFormat="1" ht="18" customHeight="1">
      <c r="A62" s="92" t="s">
        <v>176</v>
      </c>
      <c r="B62" s="93"/>
      <c r="C62" s="91"/>
      <c r="D62" s="91"/>
      <c r="E62" s="91"/>
      <c r="F62" s="91"/>
      <c r="G62" s="91"/>
      <c r="H62" s="91"/>
      <c r="I62" s="91"/>
      <c r="J62" s="91"/>
      <c r="K62" s="91"/>
      <c r="L62" s="91"/>
      <c r="M62" s="91"/>
      <c r="N62" s="91"/>
      <c r="O62" s="91"/>
    </row>
    <row r="63" spans="1:16" customFormat="1" ht="16.5" customHeight="1">
      <c r="A63" s="92" t="s">
        <v>177</v>
      </c>
      <c r="B63" s="93"/>
      <c r="C63" s="91"/>
      <c r="D63" s="91"/>
      <c r="E63" s="91"/>
      <c r="F63" s="91"/>
      <c r="G63" s="91"/>
      <c r="H63" s="91"/>
      <c r="I63" s="91"/>
      <c r="J63" s="91"/>
      <c r="K63" s="91"/>
      <c r="L63" s="91"/>
      <c r="M63" s="91"/>
      <c r="N63" s="91"/>
      <c r="O63" s="91"/>
    </row>
    <row r="64" spans="1:16" customFormat="1" ht="17.25" customHeight="1">
      <c r="A64" s="92" t="s">
        <v>178</v>
      </c>
      <c r="B64" s="93"/>
      <c r="C64" s="91"/>
      <c r="D64" s="91"/>
      <c r="E64" s="91"/>
      <c r="F64" s="91"/>
      <c r="G64" s="91"/>
      <c r="H64" s="91"/>
      <c r="I64" s="91"/>
      <c r="J64" s="91"/>
      <c r="K64" s="91"/>
      <c r="L64" s="91"/>
      <c r="M64" s="91"/>
      <c r="N64" s="91"/>
      <c r="O64" s="91"/>
    </row>
    <row r="65" spans="1:15" customFormat="1" ht="36" customHeight="1">
      <c r="A65" s="171" t="s">
        <v>183</v>
      </c>
      <c r="B65" s="171"/>
      <c r="C65" s="171"/>
      <c r="D65" s="171"/>
      <c r="E65" s="171"/>
      <c r="F65" s="171"/>
      <c r="G65" s="171"/>
      <c r="H65" s="171"/>
      <c r="I65" s="171"/>
      <c r="J65" s="171"/>
      <c r="K65" s="171"/>
      <c r="L65" s="171"/>
      <c r="M65" s="171"/>
      <c r="N65" s="171"/>
      <c r="O65" s="171"/>
    </row>
    <row r="66" spans="1:15" ht="15">
      <c r="A66" s="87" t="s">
        <v>151</v>
      </c>
      <c r="B66" s="71"/>
      <c r="C66" s="71"/>
      <c r="D66" s="71"/>
      <c r="E66" s="71"/>
      <c r="F66" s="71"/>
      <c r="G66" s="71"/>
      <c r="H66" s="71"/>
      <c r="I66" s="71"/>
      <c r="J66" s="71"/>
      <c r="K66" s="71"/>
      <c r="L66" s="71"/>
      <c r="M66" s="71"/>
      <c r="N66" s="71"/>
      <c r="O66" s="71"/>
    </row>
    <row r="67" spans="1:15" ht="15">
      <c r="A67" s="71" t="s">
        <v>173</v>
      </c>
      <c r="B67" s="71"/>
      <c r="C67" s="71"/>
      <c r="D67" s="71"/>
      <c r="E67" s="71"/>
      <c r="F67" s="71"/>
      <c r="G67" s="71"/>
      <c r="H67" s="71"/>
      <c r="I67" s="71"/>
      <c r="J67" s="71"/>
      <c r="K67" s="71"/>
      <c r="L67" s="71"/>
      <c r="M67" s="71"/>
      <c r="N67" s="71"/>
      <c r="O67" s="71"/>
    </row>
    <row r="68" spans="1:15" ht="15">
      <c r="A68" s="87" t="s">
        <v>152</v>
      </c>
      <c r="B68" s="71"/>
      <c r="C68" s="71"/>
      <c r="D68" s="71"/>
      <c r="E68" s="71"/>
      <c r="F68" s="71"/>
      <c r="G68" s="71"/>
      <c r="H68" s="71"/>
      <c r="I68" s="71"/>
      <c r="J68" s="71"/>
      <c r="K68" s="71"/>
      <c r="L68" s="71"/>
      <c r="M68" s="71"/>
      <c r="N68" s="71"/>
      <c r="O68" s="71"/>
    </row>
    <row r="69" spans="1:15" ht="15">
      <c r="A69" s="87" t="s">
        <v>153</v>
      </c>
      <c r="B69" s="71"/>
      <c r="C69" s="71"/>
      <c r="D69" s="71"/>
      <c r="E69" s="71"/>
      <c r="F69" s="71"/>
      <c r="G69" s="71"/>
      <c r="H69" s="71"/>
      <c r="I69" s="71"/>
      <c r="J69" s="71"/>
      <c r="K69" s="71"/>
      <c r="L69" s="71"/>
      <c r="M69" s="71"/>
      <c r="N69" s="71"/>
      <c r="O69" s="71"/>
    </row>
    <row r="70" spans="1:15">
      <c r="A70" s="47"/>
    </row>
  </sheetData>
  <mergeCells count="15">
    <mergeCell ref="A65:O65"/>
    <mergeCell ref="C50:O50"/>
    <mergeCell ref="A60:B60"/>
    <mergeCell ref="A3:B3"/>
    <mergeCell ref="C3:O3"/>
    <mergeCell ref="A4:B4"/>
    <mergeCell ref="C4:O4"/>
    <mergeCell ref="A5:B5"/>
    <mergeCell ref="C5:O5"/>
    <mergeCell ref="C15:O27"/>
    <mergeCell ref="A6:E6"/>
    <mergeCell ref="A7:B7"/>
    <mergeCell ref="C7:O7"/>
    <mergeCell ref="A8:B8"/>
    <mergeCell ref="C8:O8"/>
  </mergeCells>
  <pageMargins left="0.47244094488188981"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1:G48"/>
  <sheetViews>
    <sheetView tabSelected="1" view="pageBreakPreview" zoomScaleSheetLayoutView="100" workbookViewId="0">
      <selection activeCell="H12" sqref="H12"/>
    </sheetView>
  </sheetViews>
  <sheetFormatPr defaultRowHeight="15"/>
  <cols>
    <col min="1" max="1" width="1" style="198" customWidth="1"/>
    <col min="2" max="2" width="8.33203125" style="198" customWidth="1"/>
    <col min="3" max="3" width="36.5" style="198" customWidth="1"/>
    <col min="4" max="4" width="14.83203125" style="198" customWidth="1"/>
    <col min="5" max="5" width="14.6640625" style="198" bestFit="1" customWidth="1"/>
    <col min="6" max="6" width="13.5" style="198" bestFit="1" customWidth="1"/>
    <col min="7" max="7" width="54.33203125" style="198" customWidth="1"/>
    <col min="8" max="16384" width="9.33203125" style="198"/>
  </cols>
  <sheetData>
    <row r="1" spans="1:7" ht="6.75" customHeight="1">
      <c r="A1" s="194"/>
      <c r="B1" s="195"/>
      <c r="C1" s="196"/>
      <c r="D1" s="197"/>
      <c r="E1" s="196"/>
      <c r="F1" s="196"/>
      <c r="G1" s="196"/>
    </row>
    <row r="2" spans="1:7" ht="15.75" customHeight="1">
      <c r="A2" s="194"/>
      <c r="B2" s="195"/>
      <c r="C2" s="199" t="s">
        <v>184</v>
      </c>
      <c r="D2" s="199"/>
      <c r="E2" s="199"/>
      <c r="F2" s="199"/>
      <c r="G2" s="199"/>
    </row>
    <row r="3" spans="1:7">
      <c r="A3" s="194"/>
      <c r="B3" s="195"/>
      <c r="C3" s="200" t="s">
        <v>185</v>
      </c>
      <c r="D3" s="200"/>
      <c r="E3" s="200"/>
      <c r="F3" s="200"/>
      <c r="G3" s="200"/>
    </row>
    <row r="4" spans="1:7" ht="2.25" customHeight="1">
      <c r="A4" s="194"/>
      <c r="B4" s="195"/>
      <c r="C4" s="201"/>
      <c r="D4" s="202"/>
      <c r="E4" s="203"/>
      <c r="F4" s="203"/>
      <c r="G4" s="203"/>
    </row>
    <row r="5" spans="1:7" ht="14.25" customHeight="1">
      <c r="A5" s="194"/>
      <c r="B5" s="195"/>
      <c r="C5" s="200" t="s">
        <v>186</v>
      </c>
      <c r="D5" s="200"/>
      <c r="E5" s="200"/>
      <c r="F5" s="200"/>
      <c r="G5" s="200"/>
    </row>
    <row r="6" spans="1:7" ht="3.75" customHeight="1">
      <c r="A6" s="194"/>
      <c r="B6" s="195"/>
      <c r="C6" s="201"/>
      <c r="D6" s="202"/>
      <c r="E6" s="203"/>
      <c r="F6" s="203"/>
      <c r="G6" s="203"/>
    </row>
    <row r="7" spans="1:7" hidden="1">
      <c r="A7" s="194"/>
      <c r="B7" s="195"/>
      <c r="C7" s="196"/>
      <c r="D7" s="197"/>
      <c r="E7" s="196"/>
      <c r="F7" s="196"/>
      <c r="G7" s="196"/>
    </row>
    <row r="8" spans="1:7" ht="25.5">
      <c r="A8" s="204"/>
      <c r="B8" s="205" t="s">
        <v>187</v>
      </c>
      <c r="C8" s="205" t="s">
        <v>188</v>
      </c>
      <c r="D8" s="206" t="s">
        <v>75</v>
      </c>
      <c r="E8" s="207" t="s">
        <v>62</v>
      </c>
      <c r="F8" s="208" t="s">
        <v>189</v>
      </c>
      <c r="G8" s="208" t="s">
        <v>190</v>
      </c>
    </row>
    <row r="9" spans="1:7">
      <c r="A9" s="209"/>
      <c r="B9" s="205" t="s">
        <v>191</v>
      </c>
      <c r="C9" s="205">
        <v>1</v>
      </c>
      <c r="D9" s="210"/>
      <c r="E9" s="205"/>
      <c r="F9" s="205"/>
      <c r="G9" s="205"/>
    </row>
    <row r="10" spans="1:7">
      <c r="A10" s="209"/>
      <c r="B10" s="205" t="s">
        <v>192</v>
      </c>
      <c r="C10" s="208" t="s">
        <v>193</v>
      </c>
      <c r="D10" s="211"/>
      <c r="E10" s="212"/>
      <c r="F10" s="212"/>
      <c r="G10" s="212"/>
    </row>
    <row r="11" spans="1:7">
      <c r="A11" s="209"/>
      <c r="B11" s="205">
        <v>1</v>
      </c>
      <c r="C11" s="208" t="s">
        <v>194</v>
      </c>
      <c r="D11" s="211">
        <v>13744848</v>
      </c>
      <c r="E11" s="211">
        <v>15030099</v>
      </c>
      <c r="F11" s="213">
        <f>(E11-D11)*100/D11</f>
        <v>9.3507836536278894</v>
      </c>
      <c r="G11" s="213"/>
    </row>
    <row r="12" spans="1:7">
      <c r="A12" s="209"/>
      <c r="B12" s="205"/>
      <c r="C12" s="208"/>
      <c r="D12" s="211">
        <v>0</v>
      </c>
      <c r="E12" s="211">
        <v>0</v>
      </c>
      <c r="F12" s="213"/>
      <c r="G12" s="213"/>
    </row>
    <row r="13" spans="1:7">
      <c r="A13" s="209"/>
      <c r="B13" s="205">
        <v>2</v>
      </c>
      <c r="C13" s="208" t="s">
        <v>195</v>
      </c>
      <c r="D13" s="211">
        <v>0</v>
      </c>
      <c r="E13" s="211">
        <v>0</v>
      </c>
      <c r="F13" s="213"/>
      <c r="G13" s="213"/>
    </row>
    <row r="14" spans="1:7" ht="28.5" customHeight="1">
      <c r="A14" s="209"/>
      <c r="B14" s="205">
        <v>2.1</v>
      </c>
      <c r="C14" s="208" t="s">
        <v>196</v>
      </c>
      <c r="D14" s="211">
        <v>7367444</v>
      </c>
      <c r="E14" s="211">
        <v>4211561</v>
      </c>
      <c r="F14" s="213">
        <f t="shared" ref="F14:F47" si="0">(E14-D14)*100/D14</f>
        <v>-42.83552070433111</v>
      </c>
      <c r="G14" s="214" t="s">
        <v>197</v>
      </c>
    </row>
    <row r="15" spans="1:7" ht="30.75" customHeight="1">
      <c r="A15" s="209"/>
      <c r="B15" s="205">
        <v>2.2000000000000002</v>
      </c>
      <c r="C15" s="208" t="s">
        <v>198</v>
      </c>
      <c r="D15" s="211">
        <v>35190567</v>
      </c>
      <c r="E15" s="211">
        <v>26438758</v>
      </c>
      <c r="F15" s="213">
        <f t="shared" si="0"/>
        <v>-24.869758421340581</v>
      </c>
      <c r="G15" s="214" t="s">
        <v>197</v>
      </c>
    </row>
    <row r="16" spans="1:7" ht="29.25" customHeight="1">
      <c r="A16" s="209"/>
      <c r="B16" s="205"/>
      <c r="C16" s="208" t="s">
        <v>199</v>
      </c>
      <c r="D16" s="215">
        <f>D14+D15</f>
        <v>42558011</v>
      </c>
      <c r="E16" s="215">
        <f>E14+E15</f>
        <v>30650319</v>
      </c>
      <c r="F16" s="213">
        <f t="shared" si="0"/>
        <v>-27.979907237676123</v>
      </c>
      <c r="G16" s="214" t="s">
        <v>197</v>
      </c>
    </row>
    <row r="17" spans="1:7">
      <c r="A17" s="209"/>
      <c r="B17" s="205"/>
      <c r="C17" s="208"/>
      <c r="D17" s="211">
        <v>0</v>
      </c>
      <c r="E17" s="211">
        <v>0</v>
      </c>
      <c r="F17" s="213"/>
      <c r="G17" s="214"/>
    </row>
    <row r="18" spans="1:7" ht="135" customHeight="1">
      <c r="A18" s="209"/>
      <c r="B18" s="205">
        <v>3</v>
      </c>
      <c r="C18" s="208" t="s">
        <v>200</v>
      </c>
      <c r="D18" s="211">
        <v>28692009</v>
      </c>
      <c r="E18" s="211">
        <v>34887138</v>
      </c>
      <c r="F18" s="213">
        <f t="shared" si="0"/>
        <v>21.591827187841744</v>
      </c>
      <c r="G18" s="216" t="s">
        <v>201</v>
      </c>
    </row>
    <row r="19" spans="1:7">
      <c r="A19" s="209"/>
      <c r="B19" s="205">
        <v>4</v>
      </c>
      <c r="C19" s="208" t="s">
        <v>202</v>
      </c>
      <c r="D19" s="211">
        <v>50990103</v>
      </c>
      <c r="E19" s="211">
        <v>51904792</v>
      </c>
      <c r="F19" s="213">
        <f t="shared" si="0"/>
        <v>1.7938559567137959</v>
      </c>
      <c r="G19" s="214"/>
    </row>
    <row r="20" spans="1:7">
      <c r="A20" s="209"/>
      <c r="B20" s="205"/>
      <c r="C20" s="208"/>
      <c r="D20" s="211">
        <v>0</v>
      </c>
      <c r="E20" s="211">
        <v>0</v>
      </c>
      <c r="F20" s="213"/>
      <c r="G20" s="214"/>
    </row>
    <row r="21" spans="1:7">
      <c r="A21" s="209"/>
      <c r="B21" s="205">
        <v>5</v>
      </c>
      <c r="C21" s="208" t="s">
        <v>203</v>
      </c>
      <c r="D21" s="211">
        <v>0</v>
      </c>
      <c r="E21" s="211">
        <v>0</v>
      </c>
      <c r="F21" s="213"/>
      <c r="G21" s="214"/>
    </row>
    <row r="22" spans="1:7" ht="25.5">
      <c r="A22" s="209"/>
      <c r="B22" s="217">
        <v>5.0999999999999996</v>
      </c>
      <c r="C22" s="208" t="s">
        <v>204</v>
      </c>
      <c r="D22" s="211">
        <v>11399445</v>
      </c>
      <c r="E22" s="211">
        <v>12955103</v>
      </c>
      <c r="F22" s="213">
        <f t="shared" si="0"/>
        <v>13.646787190078113</v>
      </c>
      <c r="G22" s="214" t="s">
        <v>205</v>
      </c>
    </row>
    <row r="23" spans="1:7">
      <c r="A23" s="209"/>
      <c r="B23" s="217">
        <v>5.2</v>
      </c>
      <c r="C23" s="208" t="s">
        <v>206</v>
      </c>
      <c r="D23" s="211">
        <v>9516683</v>
      </c>
      <c r="E23" s="211">
        <v>8382089</v>
      </c>
      <c r="F23" s="213">
        <f t="shared" si="0"/>
        <v>-11.92215817212783</v>
      </c>
      <c r="G23" s="214" t="s">
        <v>207</v>
      </c>
    </row>
    <row r="24" spans="1:7" ht="25.5">
      <c r="A24" s="209"/>
      <c r="B24" s="217">
        <v>5.3</v>
      </c>
      <c r="C24" s="208" t="s">
        <v>208</v>
      </c>
      <c r="D24" s="211">
        <v>2475541</v>
      </c>
      <c r="E24" s="211">
        <v>2920865</v>
      </c>
      <c r="F24" s="213">
        <f t="shared" si="0"/>
        <v>17.988956757331025</v>
      </c>
      <c r="G24" s="214" t="s">
        <v>209</v>
      </c>
    </row>
    <row r="25" spans="1:7" ht="25.5">
      <c r="A25" s="209"/>
      <c r="B25" s="217">
        <v>5.4</v>
      </c>
      <c r="C25" s="208" t="s">
        <v>210</v>
      </c>
      <c r="D25" s="211">
        <v>4379633</v>
      </c>
      <c r="E25" s="211">
        <v>5617141</v>
      </c>
      <c r="F25" s="213">
        <f t="shared" si="0"/>
        <v>28.255974872780435</v>
      </c>
      <c r="G25" s="214" t="s">
        <v>211</v>
      </c>
    </row>
    <row r="26" spans="1:7" ht="67.5" customHeight="1">
      <c r="A26" s="209"/>
      <c r="B26" s="217">
        <v>5.5</v>
      </c>
      <c r="C26" s="208" t="s">
        <v>212</v>
      </c>
      <c r="D26" s="211">
        <v>858725</v>
      </c>
      <c r="E26" s="211">
        <v>1009884</v>
      </c>
      <c r="F26" s="213">
        <f t="shared" si="0"/>
        <v>17.602724970159247</v>
      </c>
      <c r="G26" s="211" t="s">
        <v>213</v>
      </c>
    </row>
    <row r="27" spans="1:7">
      <c r="A27" s="209"/>
      <c r="B27" s="217">
        <v>5.6</v>
      </c>
      <c r="C27" s="208" t="s">
        <v>214</v>
      </c>
      <c r="D27" s="211">
        <v>0</v>
      </c>
      <c r="E27" s="211">
        <v>0</v>
      </c>
      <c r="F27" s="213"/>
      <c r="G27" s="214"/>
    </row>
    <row r="28" spans="1:7" ht="25.5">
      <c r="A28" s="209"/>
      <c r="B28" s="217">
        <v>5.7</v>
      </c>
      <c r="C28" s="208" t="s">
        <v>215</v>
      </c>
      <c r="D28" s="211">
        <v>11400</v>
      </c>
      <c r="E28" s="211">
        <v>25100</v>
      </c>
      <c r="F28" s="213">
        <f t="shared" si="0"/>
        <v>120.17543859649123</v>
      </c>
      <c r="G28" s="218" t="s">
        <v>216</v>
      </c>
    </row>
    <row r="29" spans="1:7" ht="9.75" customHeight="1">
      <c r="A29" s="209"/>
      <c r="B29" s="217" t="s">
        <v>191</v>
      </c>
      <c r="C29" s="208" t="s">
        <v>191</v>
      </c>
      <c r="D29" s="211">
        <v>0</v>
      </c>
      <c r="E29" s="211">
        <v>0</v>
      </c>
      <c r="F29" s="213"/>
      <c r="G29" s="214"/>
    </row>
    <row r="30" spans="1:7" ht="25.5">
      <c r="A30" s="209"/>
      <c r="B30" s="217"/>
      <c r="C30" s="208" t="s">
        <v>217</v>
      </c>
      <c r="D30" s="215">
        <f>SUM(D22:D29)</f>
        <v>28641427</v>
      </c>
      <c r="E30" s="215">
        <f>SUM(E22:E29)</f>
        <v>30910182</v>
      </c>
      <c r="F30" s="213">
        <f t="shared" si="0"/>
        <v>7.9212359076941246</v>
      </c>
      <c r="G30" s="214"/>
    </row>
    <row r="31" spans="1:7">
      <c r="A31" s="209"/>
      <c r="B31" s="205">
        <v>6</v>
      </c>
      <c r="C31" s="208" t="s">
        <v>218</v>
      </c>
      <c r="D31" s="211">
        <v>0</v>
      </c>
      <c r="E31" s="211">
        <v>0</v>
      </c>
      <c r="F31" s="213"/>
      <c r="G31" s="214"/>
    </row>
    <row r="32" spans="1:7">
      <c r="A32" s="209"/>
      <c r="B32" s="217" t="s">
        <v>219</v>
      </c>
      <c r="C32" s="208" t="s">
        <v>220</v>
      </c>
      <c r="D32" s="211">
        <v>320537418</v>
      </c>
      <c r="E32" s="211">
        <v>163286297</v>
      </c>
      <c r="F32" s="213">
        <f t="shared" si="0"/>
        <v>-49.058584792119341</v>
      </c>
      <c r="G32" s="214" t="s">
        <v>221</v>
      </c>
    </row>
    <row r="33" spans="1:7" ht="51">
      <c r="A33" s="209"/>
      <c r="B33" s="217">
        <v>6.2</v>
      </c>
      <c r="C33" s="208" t="s">
        <v>222</v>
      </c>
      <c r="D33" s="211">
        <v>17392733</v>
      </c>
      <c r="E33" s="211">
        <v>23655409</v>
      </c>
      <c r="F33" s="213">
        <f t="shared" si="0"/>
        <v>36.007429079719671</v>
      </c>
      <c r="G33" s="219" t="s">
        <v>223</v>
      </c>
    </row>
    <row r="34" spans="1:7">
      <c r="A34" s="209"/>
      <c r="B34" s="217">
        <v>6.3</v>
      </c>
      <c r="C34" s="208" t="s">
        <v>224</v>
      </c>
      <c r="D34" s="211">
        <v>18311558</v>
      </c>
      <c r="E34" s="211">
        <v>9086337</v>
      </c>
      <c r="F34" s="213">
        <f t="shared" si="0"/>
        <v>-50.379224968186762</v>
      </c>
      <c r="G34" s="214" t="s">
        <v>225</v>
      </c>
    </row>
    <row r="35" spans="1:7" ht="26.25" customHeight="1">
      <c r="A35" s="209"/>
      <c r="B35" s="217">
        <v>6.4</v>
      </c>
      <c r="C35" s="208" t="s">
        <v>226</v>
      </c>
      <c r="D35" s="211">
        <v>11802191</v>
      </c>
      <c r="E35" s="211">
        <v>2875131</v>
      </c>
      <c r="F35" s="213">
        <f t="shared" si="0"/>
        <v>-75.639006350600496</v>
      </c>
      <c r="G35" s="214" t="s">
        <v>227</v>
      </c>
    </row>
    <row r="36" spans="1:7">
      <c r="A36" s="209"/>
      <c r="B36" s="217">
        <v>6.5</v>
      </c>
      <c r="C36" s="208" t="s">
        <v>228</v>
      </c>
      <c r="D36" s="211">
        <v>0</v>
      </c>
      <c r="E36" s="211">
        <v>0</v>
      </c>
      <c r="F36" s="213"/>
      <c r="G36" s="214"/>
    </row>
    <row r="37" spans="1:7" ht="38.25">
      <c r="A37" s="209"/>
      <c r="B37" s="217">
        <v>6.6</v>
      </c>
      <c r="C37" s="208" t="s">
        <v>229</v>
      </c>
      <c r="D37" s="211">
        <v>11257026</v>
      </c>
      <c r="E37" s="211">
        <v>7215387</v>
      </c>
      <c r="F37" s="213">
        <f t="shared" si="0"/>
        <v>-35.903257219091437</v>
      </c>
      <c r="G37" s="219" t="s">
        <v>230</v>
      </c>
    </row>
    <row r="38" spans="1:7">
      <c r="A38" s="209"/>
      <c r="B38" s="217"/>
      <c r="C38" s="208" t="s">
        <v>231</v>
      </c>
      <c r="D38" s="215">
        <f>SUM(D32:D37)</f>
        <v>379300926</v>
      </c>
      <c r="E38" s="215">
        <f>SUM(E32:E37)</f>
        <v>206118561</v>
      </c>
      <c r="F38" s="213">
        <f t="shared" si="0"/>
        <v>-45.658302716613981</v>
      </c>
      <c r="G38" s="214"/>
    </row>
    <row r="39" spans="1:7">
      <c r="A39" s="209"/>
      <c r="B39" s="217">
        <v>7</v>
      </c>
      <c r="C39" s="208" t="s">
        <v>232</v>
      </c>
      <c r="D39" s="211">
        <v>14312</v>
      </c>
      <c r="E39" s="211">
        <v>14611</v>
      </c>
      <c r="F39" s="213">
        <f t="shared" si="0"/>
        <v>2.0891559530463946</v>
      </c>
      <c r="G39" s="214"/>
    </row>
    <row r="40" spans="1:7" ht="9" customHeight="1">
      <c r="A40" s="209"/>
      <c r="B40" s="217"/>
      <c r="C40" s="208"/>
      <c r="D40" s="211">
        <v>0</v>
      </c>
      <c r="E40" s="211">
        <v>0</v>
      </c>
      <c r="F40" s="213"/>
      <c r="G40" s="214"/>
    </row>
    <row r="41" spans="1:7" ht="9" customHeight="1">
      <c r="A41" s="209"/>
      <c r="B41" s="217"/>
      <c r="C41" s="208"/>
      <c r="D41" s="211">
        <v>0</v>
      </c>
      <c r="E41" s="211">
        <v>0</v>
      </c>
      <c r="F41" s="213"/>
      <c r="G41" s="214"/>
    </row>
    <row r="42" spans="1:7" ht="25.5">
      <c r="A42" s="209"/>
      <c r="B42" s="217">
        <v>9.1</v>
      </c>
      <c r="C42" s="208" t="s">
        <v>233</v>
      </c>
      <c r="D42" s="211">
        <v>109624660</v>
      </c>
      <c r="E42" s="211">
        <v>95269334</v>
      </c>
      <c r="F42" s="213">
        <f t="shared" si="0"/>
        <v>-13.094978812248996</v>
      </c>
      <c r="G42" s="214"/>
    </row>
    <row r="43" spans="1:7">
      <c r="A43" s="209"/>
      <c r="B43" s="217"/>
      <c r="C43" s="208"/>
      <c r="D43" s="211">
        <v>0</v>
      </c>
      <c r="E43" s="211">
        <v>0</v>
      </c>
      <c r="F43" s="213"/>
      <c r="G43" s="214"/>
    </row>
    <row r="44" spans="1:7">
      <c r="A44" s="209"/>
      <c r="B44" s="217">
        <v>10</v>
      </c>
      <c r="C44" s="208" t="s">
        <v>234</v>
      </c>
      <c r="D44" s="211">
        <v>34955557</v>
      </c>
      <c r="E44" s="211">
        <v>31569055</v>
      </c>
      <c r="F44" s="213">
        <f t="shared" si="0"/>
        <v>-9.688021850145315</v>
      </c>
      <c r="G44" s="214"/>
    </row>
    <row r="45" spans="1:7">
      <c r="A45" s="209"/>
      <c r="B45" s="217">
        <v>11</v>
      </c>
      <c r="C45" s="208" t="s">
        <v>235</v>
      </c>
      <c r="D45" s="215">
        <f>D11+D16+D18+D19+D30+D38+D39+D42+D44</f>
        <v>688521853</v>
      </c>
      <c r="E45" s="215">
        <f>E11+E16+E18+E19+E30+E38+E39+E42+E44</f>
        <v>496354091</v>
      </c>
      <c r="F45" s="213">
        <f t="shared" si="0"/>
        <v>-27.910190673352528</v>
      </c>
      <c r="G45" s="220"/>
    </row>
    <row r="46" spans="1:7" ht="25.5">
      <c r="A46" s="209"/>
      <c r="B46" s="217">
        <v>12</v>
      </c>
      <c r="C46" s="208" t="s">
        <v>236</v>
      </c>
      <c r="D46" s="211">
        <v>20889426</v>
      </c>
      <c r="E46" s="211">
        <v>9422931</v>
      </c>
      <c r="F46" s="213">
        <f t="shared" si="0"/>
        <v>-54.891383803461139</v>
      </c>
      <c r="G46" s="214" t="s">
        <v>237</v>
      </c>
    </row>
    <row r="47" spans="1:7">
      <c r="A47" s="209"/>
      <c r="B47" s="217">
        <v>13</v>
      </c>
      <c r="C47" s="208" t="s">
        <v>238</v>
      </c>
      <c r="D47" s="215">
        <f>D45-D46</f>
        <v>667632427</v>
      </c>
      <c r="E47" s="215">
        <f>E45-E46</f>
        <v>486931160</v>
      </c>
      <c r="F47" s="213">
        <f t="shared" si="0"/>
        <v>-27.065981173499832</v>
      </c>
      <c r="G47" s="214"/>
    </row>
    <row r="48" spans="1:7" ht="51">
      <c r="A48" s="209"/>
      <c r="B48" s="217">
        <v>14</v>
      </c>
      <c r="C48" s="208" t="s">
        <v>239</v>
      </c>
      <c r="D48" s="211"/>
      <c r="E48" s="211"/>
      <c r="F48" s="211"/>
      <c r="G48" s="218"/>
    </row>
  </sheetData>
  <mergeCells count="3">
    <mergeCell ref="C2:G2"/>
    <mergeCell ref="C3:G3"/>
    <mergeCell ref="C5:G5"/>
  </mergeCells>
  <pageMargins left="0.70866141732283472" right="0.23622047244094491" top="0.35433070866141736" bottom="0.35433070866141736"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dimension ref="B1:G48"/>
  <sheetViews>
    <sheetView view="pageBreakPreview" topLeftCell="A41" zoomScaleSheetLayoutView="100" workbookViewId="0">
      <selection activeCell="A40" sqref="A40:XFD41"/>
    </sheetView>
  </sheetViews>
  <sheetFormatPr defaultRowHeight="15"/>
  <cols>
    <col min="1" max="1" width="2.5" style="223" customWidth="1"/>
    <col min="2" max="2" width="9" style="223" customWidth="1"/>
    <col min="3" max="3" width="44" style="223" customWidth="1"/>
    <col min="4" max="4" width="14.6640625" style="223" bestFit="1" customWidth="1"/>
    <col min="5" max="5" width="14.83203125" style="223" customWidth="1"/>
    <col min="6" max="6" width="9.83203125" style="223" bestFit="1" customWidth="1"/>
    <col min="7" max="7" width="52.33203125" style="223" customWidth="1"/>
    <col min="8" max="16384" width="9.33203125" style="223"/>
  </cols>
  <sheetData>
    <row r="1" spans="2:7">
      <c r="B1" s="221"/>
      <c r="C1" s="222"/>
      <c r="D1" s="222"/>
      <c r="E1" s="222"/>
      <c r="F1" s="222"/>
      <c r="G1" s="222"/>
    </row>
    <row r="2" spans="2:7" ht="15.75">
      <c r="B2" s="221"/>
      <c r="C2" s="224" t="s">
        <v>184</v>
      </c>
      <c r="D2" s="225"/>
      <c r="E2" s="225"/>
      <c r="F2" s="225"/>
      <c r="G2" s="225"/>
    </row>
    <row r="3" spans="2:7" ht="15.75">
      <c r="B3" s="221"/>
      <c r="C3" s="226" t="s">
        <v>185</v>
      </c>
      <c r="D3" s="226"/>
      <c r="E3" s="226"/>
      <c r="F3" s="226"/>
      <c r="G3" s="226"/>
    </row>
    <row r="4" spans="2:7" ht="3.75" customHeight="1">
      <c r="B4" s="221"/>
      <c r="C4" s="226"/>
      <c r="D4" s="227"/>
      <c r="E4" s="227"/>
      <c r="F4" s="227"/>
      <c r="G4" s="227"/>
    </row>
    <row r="5" spans="2:7">
      <c r="B5" s="221"/>
      <c r="C5" s="228" t="s">
        <v>240</v>
      </c>
      <c r="D5" s="228" t="s">
        <v>241</v>
      </c>
      <c r="E5" s="229"/>
      <c r="F5" s="229"/>
      <c r="G5" s="229"/>
    </row>
    <row r="6" spans="2:7" ht="2.25" customHeight="1">
      <c r="B6" s="221"/>
      <c r="C6" s="228"/>
      <c r="D6" s="229"/>
      <c r="E6" s="229"/>
      <c r="F6" s="229"/>
      <c r="G6" s="229"/>
    </row>
    <row r="7" spans="2:7" hidden="1">
      <c r="B7" s="221"/>
      <c r="C7" s="222"/>
      <c r="D7" s="222"/>
      <c r="E7" s="222"/>
      <c r="F7" s="222"/>
      <c r="G7" s="222"/>
    </row>
    <row r="8" spans="2:7" ht="25.5">
      <c r="B8" s="205" t="s">
        <v>187</v>
      </c>
      <c r="C8" s="205" t="s">
        <v>188</v>
      </c>
      <c r="D8" s="207" t="s">
        <v>62</v>
      </c>
      <c r="E8" s="207" t="s">
        <v>76</v>
      </c>
      <c r="F8" s="208" t="s">
        <v>189</v>
      </c>
      <c r="G8" s="208" t="s">
        <v>190</v>
      </c>
    </row>
    <row r="9" spans="2:7">
      <c r="B9" s="230" t="s">
        <v>191</v>
      </c>
      <c r="C9" s="230">
        <v>1</v>
      </c>
      <c r="D9" s="230"/>
      <c r="E9" s="230"/>
      <c r="F9" s="230"/>
      <c r="G9" s="230"/>
    </row>
    <row r="10" spans="2:7">
      <c r="B10" s="230" t="s">
        <v>192</v>
      </c>
      <c r="C10" s="231" t="s">
        <v>193</v>
      </c>
      <c r="D10" s="232"/>
      <c r="E10" s="232"/>
      <c r="F10" s="232"/>
      <c r="G10" s="232"/>
    </row>
    <row r="11" spans="2:7" ht="26.25">
      <c r="B11" s="230">
        <v>1</v>
      </c>
      <c r="C11" s="208" t="s">
        <v>194</v>
      </c>
      <c r="D11" s="233">
        <v>15030099</v>
      </c>
      <c r="E11" s="233">
        <v>18360146</v>
      </c>
      <c r="F11" s="233">
        <f>(E11-D11)*100/D11</f>
        <v>22.155855393899934</v>
      </c>
      <c r="G11" s="234" t="s">
        <v>242</v>
      </c>
    </row>
    <row r="12" spans="2:7">
      <c r="B12" s="230"/>
      <c r="C12" s="208"/>
      <c r="D12" s="233">
        <v>0</v>
      </c>
      <c r="E12" s="233">
        <v>0</v>
      </c>
      <c r="F12" s="233"/>
      <c r="G12" s="233"/>
    </row>
    <row r="13" spans="2:7">
      <c r="B13" s="230">
        <v>2</v>
      </c>
      <c r="C13" s="208" t="s">
        <v>195</v>
      </c>
      <c r="D13" s="233">
        <v>0</v>
      </c>
      <c r="E13" s="233">
        <v>0</v>
      </c>
      <c r="F13" s="233"/>
      <c r="G13" s="233"/>
    </row>
    <row r="14" spans="2:7" ht="26.25">
      <c r="B14" s="230">
        <v>2.1</v>
      </c>
      <c r="C14" s="208" t="s">
        <v>196</v>
      </c>
      <c r="D14" s="233">
        <v>4211561</v>
      </c>
      <c r="E14" s="233">
        <v>14157980</v>
      </c>
      <c r="F14" s="233">
        <f>(E14-D14)*100/D14</f>
        <v>236.16941556824179</v>
      </c>
      <c r="G14" s="234" t="s">
        <v>242</v>
      </c>
    </row>
    <row r="15" spans="2:7" ht="26.25">
      <c r="B15" s="230">
        <v>2.2000000000000002</v>
      </c>
      <c r="C15" s="208" t="s">
        <v>198</v>
      </c>
      <c r="D15" s="233">
        <v>26438758</v>
      </c>
      <c r="E15" s="233">
        <v>70740958</v>
      </c>
      <c r="F15" s="233">
        <f>(E15-D15)*100/D15</f>
        <v>167.56535991592344</v>
      </c>
      <c r="G15" s="234" t="s">
        <v>242</v>
      </c>
    </row>
    <row r="16" spans="2:7" ht="26.25">
      <c r="B16" s="230"/>
      <c r="C16" s="208" t="s">
        <v>199</v>
      </c>
      <c r="D16" s="235">
        <f>D14+D15</f>
        <v>30650319</v>
      </c>
      <c r="E16" s="235">
        <f>E14+E15</f>
        <v>84898938</v>
      </c>
      <c r="F16" s="233">
        <f>(E16-D16)*100/D16</f>
        <v>176.99202086607974</v>
      </c>
      <c r="G16" s="234" t="s">
        <v>242</v>
      </c>
    </row>
    <row r="17" spans="2:7">
      <c r="B17" s="230"/>
      <c r="C17" s="208"/>
      <c r="D17" s="233">
        <v>0</v>
      </c>
      <c r="E17" s="233">
        <v>0</v>
      </c>
      <c r="F17" s="233"/>
      <c r="G17" s="233"/>
    </row>
    <row r="18" spans="2:7" ht="140.25">
      <c r="B18" s="230">
        <v>3</v>
      </c>
      <c r="C18" s="208" t="s">
        <v>200</v>
      </c>
      <c r="D18" s="233">
        <v>34887138</v>
      </c>
      <c r="E18" s="233">
        <v>40306398</v>
      </c>
      <c r="F18" s="233">
        <f>(E18-D18)*100/D18</f>
        <v>15.533690381824957</v>
      </c>
      <c r="G18" s="236" t="s">
        <v>243</v>
      </c>
    </row>
    <row r="19" spans="2:7">
      <c r="B19" s="230">
        <v>4</v>
      </c>
      <c r="C19" s="208" t="s">
        <v>202</v>
      </c>
      <c r="D19" s="233">
        <v>51904792</v>
      </c>
      <c r="E19" s="233">
        <v>57920822</v>
      </c>
      <c r="F19" s="233">
        <f>(E19-D19)*100/D19</f>
        <v>11.590509793392487</v>
      </c>
      <c r="G19" s="237" t="s">
        <v>244</v>
      </c>
    </row>
    <row r="20" spans="2:7">
      <c r="B20" s="230"/>
      <c r="C20" s="208"/>
      <c r="D20" s="233">
        <v>0</v>
      </c>
      <c r="E20" s="233">
        <v>0</v>
      </c>
      <c r="F20" s="233"/>
      <c r="G20" s="233"/>
    </row>
    <row r="21" spans="2:7">
      <c r="B21" s="230">
        <v>5</v>
      </c>
      <c r="C21" s="208" t="s">
        <v>203</v>
      </c>
      <c r="D21" s="233">
        <v>0</v>
      </c>
      <c r="E21" s="233">
        <v>0</v>
      </c>
      <c r="F21" s="233"/>
      <c r="G21" s="233"/>
    </row>
    <row r="22" spans="2:7" ht="26.25">
      <c r="B22" s="238">
        <v>5.0999999999999996</v>
      </c>
      <c r="C22" s="208" t="s">
        <v>204</v>
      </c>
      <c r="D22" s="233">
        <v>12955103</v>
      </c>
      <c r="E22" s="233">
        <v>14855453</v>
      </c>
      <c r="F22" s="233">
        <f>(E22-D22)*100/D22</f>
        <v>14.668737099195583</v>
      </c>
      <c r="G22" s="237" t="s">
        <v>205</v>
      </c>
    </row>
    <row r="23" spans="2:7" ht="26.25">
      <c r="B23" s="238">
        <v>5.2</v>
      </c>
      <c r="C23" s="208" t="s">
        <v>206</v>
      </c>
      <c r="D23" s="233">
        <v>8382089</v>
      </c>
      <c r="E23" s="233">
        <v>14400976</v>
      </c>
      <c r="F23" s="233">
        <f>(E23-D23)*100/D23</f>
        <v>71.806526988677888</v>
      </c>
      <c r="G23" s="237" t="s">
        <v>245</v>
      </c>
    </row>
    <row r="24" spans="2:7" ht="26.25">
      <c r="B24" s="238">
        <v>5.3</v>
      </c>
      <c r="C24" s="208" t="s">
        <v>208</v>
      </c>
      <c r="D24" s="233">
        <v>2920865</v>
      </c>
      <c r="E24" s="233">
        <v>4936671</v>
      </c>
      <c r="F24" s="233">
        <f>(E24-D24)*100/D24</f>
        <v>69.0140078367196</v>
      </c>
      <c r="G24" s="237" t="s">
        <v>246</v>
      </c>
    </row>
    <row r="25" spans="2:7" ht="26.25">
      <c r="B25" s="238">
        <v>5.4</v>
      </c>
      <c r="C25" s="208" t="s">
        <v>210</v>
      </c>
      <c r="D25" s="233">
        <v>5617141</v>
      </c>
      <c r="E25" s="233">
        <v>7964581</v>
      </c>
      <c r="F25" s="233">
        <f>(E25-D25)*100/D25</f>
        <v>41.790654712067933</v>
      </c>
      <c r="G25" s="237" t="s">
        <v>247</v>
      </c>
    </row>
    <row r="26" spans="2:7" ht="69.75" customHeight="1">
      <c r="B26" s="238">
        <v>5.5</v>
      </c>
      <c r="C26" s="208" t="s">
        <v>212</v>
      </c>
      <c r="D26" s="233">
        <v>1009884</v>
      </c>
      <c r="E26" s="233">
        <v>1660177</v>
      </c>
      <c r="F26" s="233">
        <f>(E26-D26)*100/D26</f>
        <v>64.392841157994383</v>
      </c>
      <c r="G26" s="234" t="s">
        <v>213</v>
      </c>
    </row>
    <row r="27" spans="2:7">
      <c r="B27" s="238">
        <v>5.6</v>
      </c>
      <c r="C27" s="208" t="s">
        <v>214</v>
      </c>
      <c r="D27" s="233">
        <v>0</v>
      </c>
      <c r="E27" s="233">
        <v>0</v>
      </c>
      <c r="F27" s="233"/>
      <c r="G27" s="233"/>
    </row>
    <row r="28" spans="2:7">
      <c r="B28" s="238">
        <v>5.7</v>
      </c>
      <c r="C28" s="208" t="s">
        <v>215</v>
      </c>
      <c r="D28" s="233">
        <v>25100</v>
      </c>
      <c r="E28" s="233">
        <v>25800</v>
      </c>
      <c r="F28" s="233">
        <f>(E28-D28)*100/D28</f>
        <v>2.7888446215139444</v>
      </c>
      <c r="G28" s="233"/>
    </row>
    <row r="29" spans="2:7">
      <c r="B29" s="238" t="s">
        <v>191</v>
      </c>
      <c r="C29" s="208" t="s">
        <v>191</v>
      </c>
      <c r="D29" s="233">
        <v>0</v>
      </c>
      <c r="E29" s="233">
        <v>0</v>
      </c>
      <c r="F29" s="233"/>
      <c r="G29" s="233"/>
    </row>
    <row r="30" spans="2:7">
      <c r="B30" s="238"/>
      <c r="C30" s="208" t="s">
        <v>217</v>
      </c>
      <c r="D30" s="235">
        <f>SUM(D22:D29)</f>
        <v>30910182</v>
      </c>
      <c r="E30" s="235">
        <f>SUM(E22:E29)</f>
        <v>43843658</v>
      </c>
      <c r="F30" s="233">
        <f>(E30-D30)*100/D30</f>
        <v>41.842121796629989</v>
      </c>
      <c r="G30" s="233"/>
    </row>
    <row r="31" spans="2:7">
      <c r="B31" s="230">
        <v>6</v>
      </c>
      <c r="C31" s="208" t="s">
        <v>218</v>
      </c>
      <c r="D31" s="233">
        <v>0</v>
      </c>
      <c r="E31" s="233">
        <v>0</v>
      </c>
      <c r="F31" s="233"/>
      <c r="G31" s="233"/>
    </row>
    <row r="32" spans="2:7" ht="26.25">
      <c r="B32" s="238" t="s">
        <v>219</v>
      </c>
      <c r="C32" s="208" t="s">
        <v>220</v>
      </c>
      <c r="D32" s="233">
        <v>163286297</v>
      </c>
      <c r="E32" s="233">
        <v>309285237</v>
      </c>
      <c r="F32" s="233">
        <f>(E32-D32)*100/D32</f>
        <v>89.412855017466654</v>
      </c>
      <c r="G32" s="239" t="s">
        <v>248</v>
      </c>
    </row>
    <row r="33" spans="2:7" ht="51">
      <c r="B33" s="238">
        <v>6.2</v>
      </c>
      <c r="C33" s="208" t="s">
        <v>222</v>
      </c>
      <c r="D33" s="233">
        <v>23655409</v>
      </c>
      <c r="E33" s="233">
        <v>26258715</v>
      </c>
      <c r="F33" s="233">
        <f>(E33-D33)*100/D33</f>
        <v>11.005119378827903</v>
      </c>
      <c r="G33" s="236" t="s">
        <v>249</v>
      </c>
    </row>
    <row r="34" spans="2:7">
      <c r="B34" s="238">
        <v>6.3</v>
      </c>
      <c r="C34" s="208" t="s">
        <v>224</v>
      </c>
      <c r="D34" s="233">
        <v>9086337</v>
      </c>
      <c r="E34" s="233">
        <v>13371898</v>
      </c>
      <c r="F34" s="233">
        <f>(E34-D34)*100/D34</f>
        <v>47.164891638951978</v>
      </c>
      <c r="G34" s="234" t="s">
        <v>250</v>
      </c>
    </row>
    <row r="35" spans="2:7" ht="26.25" customHeight="1">
      <c r="B35" s="238">
        <v>6.4</v>
      </c>
      <c r="C35" s="208" t="s">
        <v>226</v>
      </c>
      <c r="D35" s="233">
        <v>2875131</v>
      </c>
      <c r="E35" s="233">
        <v>0</v>
      </c>
      <c r="F35" s="233">
        <f>(E35-D35)*100/D35</f>
        <v>-100</v>
      </c>
      <c r="G35" s="234" t="s">
        <v>251</v>
      </c>
    </row>
    <row r="36" spans="2:7">
      <c r="B36" s="238">
        <v>6.5</v>
      </c>
      <c r="C36" s="208" t="s">
        <v>228</v>
      </c>
      <c r="D36" s="233">
        <v>0</v>
      </c>
      <c r="E36" s="233">
        <v>0</v>
      </c>
      <c r="F36" s="233"/>
      <c r="G36" s="233"/>
    </row>
    <row r="37" spans="2:7" ht="26.25">
      <c r="B37" s="238">
        <v>6.6</v>
      </c>
      <c r="C37" s="208" t="s">
        <v>229</v>
      </c>
      <c r="D37" s="233">
        <v>7215387</v>
      </c>
      <c r="E37" s="233">
        <v>11698427</v>
      </c>
      <c r="F37" s="233">
        <f>(E37-D37)*100/D37</f>
        <v>62.131663901049244</v>
      </c>
      <c r="G37" s="240" t="s">
        <v>252</v>
      </c>
    </row>
    <row r="38" spans="2:7">
      <c r="B38" s="238"/>
      <c r="C38" s="208" t="s">
        <v>231</v>
      </c>
      <c r="D38" s="235">
        <f>SUM(D32:D37)</f>
        <v>206118561</v>
      </c>
      <c r="E38" s="235">
        <f>SUM(E32:E37)</f>
        <v>360614277</v>
      </c>
      <c r="F38" s="233">
        <f>(E38-D38)*100/D38</f>
        <v>74.954781001018148</v>
      </c>
      <c r="G38" s="233"/>
    </row>
    <row r="39" spans="2:7">
      <c r="B39" s="238">
        <v>7</v>
      </c>
      <c r="C39" s="208" t="s">
        <v>232</v>
      </c>
      <c r="D39" s="233">
        <v>14611</v>
      </c>
      <c r="E39" s="233">
        <v>2052</v>
      </c>
      <c r="F39" s="233">
        <f>(E39-D39)*100/D39</f>
        <v>-85.955786736020812</v>
      </c>
      <c r="G39" s="237" t="s">
        <v>253</v>
      </c>
    </row>
    <row r="40" spans="2:7">
      <c r="B40" s="238"/>
      <c r="C40" s="208"/>
      <c r="D40" s="233">
        <v>0</v>
      </c>
      <c r="E40" s="233">
        <v>0</v>
      </c>
      <c r="F40" s="233"/>
      <c r="G40" s="233"/>
    </row>
    <row r="41" spans="2:7">
      <c r="B41" s="238"/>
      <c r="C41" s="208"/>
      <c r="D41" s="233">
        <v>0</v>
      </c>
      <c r="E41" s="233">
        <v>0</v>
      </c>
      <c r="F41" s="233"/>
      <c r="G41" s="233"/>
    </row>
    <row r="42" spans="2:7">
      <c r="B42" s="241">
        <v>9.1</v>
      </c>
      <c r="C42" s="208" t="s">
        <v>233</v>
      </c>
      <c r="D42" s="233">
        <v>95269334</v>
      </c>
      <c r="E42" s="233">
        <v>87060570</v>
      </c>
      <c r="F42" s="233">
        <f>(E42-D42)*100/D42</f>
        <v>-8.616375968367743</v>
      </c>
      <c r="G42" s="233"/>
    </row>
    <row r="43" spans="2:7">
      <c r="B43" s="238"/>
      <c r="C43" s="208"/>
      <c r="D43" s="233">
        <v>0</v>
      </c>
      <c r="E43" s="233">
        <v>0</v>
      </c>
      <c r="F43" s="233"/>
      <c r="G43" s="233"/>
    </row>
    <row r="44" spans="2:7" ht="26.25">
      <c r="B44" s="238">
        <v>10</v>
      </c>
      <c r="C44" s="208" t="s">
        <v>234</v>
      </c>
      <c r="D44" s="233">
        <v>31569055</v>
      </c>
      <c r="E44" s="233">
        <v>22183580</v>
      </c>
      <c r="F44" s="233">
        <f>(E44-D44)*100/D44</f>
        <v>-29.729983998570752</v>
      </c>
      <c r="G44" s="237" t="s">
        <v>254</v>
      </c>
    </row>
    <row r="45" spans="2:7">
      <c r="B45" s="238">
        <v>11</v>
      </c>
      <c r="C45" s="208" t="s">
        <v>235</v>
      </c>
      <c r="D45" s="235">
        <f>D11+D16+D18+D19+D30+D38+D39+D42+D44</f>
        <v>496354091</v>
      </c>
      <c r="E45" s="235">
        <f>E11+E16+E18+E19+E30+E38+E39+E42+E44</f>
        <v>715190441</v>
      </c>
      <c r="F45" s="233">
        <f>(E45-D45)*100/D45</f>
        <v>44.088757193299735</v>
      </c>
      <c r="G45" s="233"/>
    </row>
    <row r="46" spans="2:7">
      <c r="B46" s="238">
        <v>12</v>
      </c>
      <c r="C46" s="208" t="s">
        <v>236</v>
      </c>
      <c r="D46" s="233">
        <v>9422931</v>
      </c>
      <c r="E46" s="233">
        <v>24140792</v>
      </c>
      <c r="F46" s="233">
        <f>(E46-D46)*100/D46</f>
        <v>156.19196405025144</v>
      </c>
      <c r="G46" s="237" t="s">
        <v>255</v>
      </c>
    </row>
    <row r="47" spans="2:7">
      <c r="B47" s="238">
        <v>13</v>
      </c>
      <c r="C47" s="208" t="s">
        <v>238</v>
      </c>
      <c r="D47" s="235">
        <f>D45-D46</f>
        <v>486931160</v>
      </c>
      <c r="E47" s="235">
        <f>E45-E46</f>
        <v>691049649</v>
      </c>
      <c r="F47" s="233">
        <f>(E47-D47)*100/D47</f>
        <v>41.919372956127923</v>
      </c>
      <c r="G47" s="233"/>
    </row>
    <row r="48" spans="2:7" ht="38.25">
      <c r="B48" s="242">
        <v>14</v>
      </c>
      <c r="C48" s="243" t="s">
        <v>239</v>
      </c>
      <c r="D48" s="233"/>
      <c r="E48" s="233"/>
      <c r="F48" s="233"/>
      <c r="G48" s="233"/>
    </row>
  </sheetData>
  <pageMargins left="0.51181102362204722" right="0.27559055118110237" top="0.42" bottom="0.4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dimension ref="B1:G48"/>
  <sheetViews>
    <sheetView view="pageBreakPreview" topLeftCell="A35" zoomScaleSheetLayoutView="100" workbookViewId="0">
      <selection activeCell="A40" sqref="A40:XFD41"/>
    </sheetView>
  </sheetViews>
  <sheetFormatPr defaultRowHeight="15"/>
  <cols>
    <col min="1" max="1" width="4.33203125" style="247" customWidth="1"/>
    <col min="2" max="2" width="9.33203125" style="247"/>
    <col min="3" max="3" width="36.6640625" style="247" customWidth="1"/>
    <col min="4" max="4" width="14.83203125" style="247" customWidth="1"/>
    <col min="5" max="5" width="16" style="247" customWidth="1"/>
    <col min="6" max="6" width="9.6640625" style="260" customWidth="1"/>
    <col min="7" max="7" width="54.1640625" style="278" customWidth="1"/>
    <col min="8" max="16384" width="9.33203125" style="247"/>
  </cols>
  <sheetData>
    <row r="1" spans="2:7">
      <c r="B1" s="244"/>
      <c r="C1" s="245"/>
      <c r="D1" s="245"/>
      <c r="E1" s="245"/>
      <c r="F1" s="222"/>
      <c r="G1" s="246"/>
    </row>
    <row r="2" spans="2:7" ht="15.75">
      <c r="B2" s="244"/>
      <c r="C2" s="248" t="s">
        <v>184</v>
      </c>
      <c r="D2" s="249"/>
      <c r="E2" s="249"/>
      <c r="F2" s="222"/>
      <c r="G2" s="250"/>
    </row>
    <row r="3" spans="2:7" ht="15.75">
      <c r="B3" s="244"/>
      <c r="C3" s="251" t="s">
        <v>185</v>
      </c>
      <c r="D3" s="251"/>
      <c r="E3" s="251"/>
      <c r="F3" s="252"/>
      <c r="G3" s="253"/>
    </row>
    <row r="4" spans="2:7" ht="2.25" customHeight="1">
      <c r="B4" s="244"/>
      <c r="C4" s="251"/>
      <c r="D4" s="254"/>
      <c r="E4" s="254"/>
      <c r="F4" s="252"/>
      <c r="G4" s="253"/>
    </row>
    <row r="5" spans="2:7" ht="15.75">
      <c r="B5" s="244"/>
      <c r="C5" s="255" t="s">
        <v>240</v>
      </c>
      <c r="D5" s="255" t="s">
        <v>241</v>
      </c>
      <c r="E5" s="256"/>
      <c r="F5" s="257"/>
      <c r="G5" s="258"/>
    </row>
    <row r="6" spans="2:7" ht="4.5" customHeight="1">
      <c r="B6" s="244"/>
      <c r="C6" s="255"/>
      <c r="D6" s="256"/>
      <c r="E6" s="256"/>
      <c r="F6" s="257"/>
      <c r="G6" s="258"/>
    </row>
    <row r="7" spans="2:7" hidden="1">
      <c r="B7" s="244"/>
      <c r="C7" s="245"/>
      <c r="D7" s="245"/>
      <c r="E7" s="245"/>
      <c r="F7" s="222"/>
      <c r="G7" s="246"/>
    </row>
    <row r="8" spans="2:7" s="260" customFormat="1" ht="38.25">
      <c r="B8" s="205" t="s">
        <v>187</v>
      </c>
      <c r="C8" s="205" t="s">
        <v>188</v>
      </c>
      <c r="D8" s="207" t="s">
        <v>76</v>
      </c>
      <c r="E8" s="207" t="s">
        <v>63</v>
      </c>
      <c r="F8" s="208" t="s">
        <v>256</v>
      </c>
      <c r="G8" s="259" t="s">
        <v>190</v>
      </c>
    </row>
    <row r="9" spans="2:7">
      <c r="B9" s="261" t="s">
        <v>191</v>
      </c>
      <c r="C9" s="261">
        <v>1</v>
      </c>
      <c r="D9" s="261"/>
      <c r="E9" s="261"/>
      <c r="F9" s="232"/>
      <c r="G9" s="262"/>
    </row>
    <row r="10" spans="2:7">
      <c r="B10" s="261" t="s">
        <v>192</v>
      </c>
      <c r="C10" s="263" t="s">
        <v>193</v>
      </c>
      <c r="D10" s="264"/>
      <c r="E10" s="264"/>
      <c r="F10" s="232"/>
      <c r="G10" s="262"/>
    </row>
    <row r="11" spans="2:7">
      <c r="B11" s="261">
        <v>1</v>
      </c>
      <c r="C11" s="265" t="s">
        <v>194</v>
      </c>
      <c r="D11" s="266">
        <v>18360146</v>
      </c>
      <c r="E11" s="266">
        <v>18310057</v>
      </c>
      <c r="F11" s="267">
        <f>(E11-D11)*100/D11</f>
        <v>-0.2728137347055955</v>
      </c>
      <c r="G11" s="268"/>
    </row>
    <row r="12" spans="2:7">
      <c r="B12" s="261"/>
      <c r="C12" s="265"/>
      <c r="D12" s="266">
        <v>0</v>
      </c>
      <c r="E12" s="266">
        <v>0</v>
      </c>
      <c r="F12" s="267"/>
      <c r="G12" s="268"/>
    </row>
    <row r="13" spans="2:7">
      <c r="B13" s="261">
        <v>2</v>
      </c>
      <c r="C13" s="265" t="s">
        <v>195</v>
      </c>
      <c r="D13" s="266">
        <v>0</v>
      </c>
      <c r="E13" s="266">
        <v>0</v>
      </c>
      <c r="F13" s="267"/>
      <c r="G13" s="268"/>
    </row>
    <row r="14" spans="2:7" ht="30" customHeight="1">
      <c r="B14" s="261">
        <v>2.1</v>
      </c>
      <c r="C14" s="265" t="s">
        <v>196</v>
      </c>
      <c r="D14" s="266">
        <v>14157980</v>
      </c>
      <c r="E14" s="266">
        <v>60368307</v>
      </c>
      <c r="F14" s="267">
        <f>(E14-D14)*100/D14</f>
        <v>326.39067861375707</v>
      </c>
      <c r="G14" s="269" t="s">
        <v>242</v>
      </c>
    </row>
    <row r="15" spans="2:7" ht="28.5" customHeight="1">
      <c r="B15" s="261">
        <v>2.2000000000000002</v>
      </c>
      <c r="C15" s="265" t="s">
        <v>198</v>
      </c>
      <c r="D15" s="266">
        <v>70740958</v>
      </c>
      <c r="E15" s="266">
        <v>126517688</v>
      </c>
      <c r="F15" s="267">
        <f>(E15-D15)*100/D15</f>
        <v>78.846444233904776</v>
      </c>
      <c r="G15" s="269" t="s">
        <v>242</v>
      </c>
    </row>
    <row r="16" spans="2:7" ht="27.75" customHeight="1">
      <c r="B16" s="261"/>
      <c r="C16" s="265" t="s">
        <v>199</v>
      </c>
      <c r="D16" s="270">
        <f>D14+D15</f>
        <v>84898938</v>
      </c>
      <c r="E16" s="270">
        <f>E14+E15</f>
        <v>186885995</v>
      </c>
      <c r="F16" s="267">
        <f>(E16-D16)*100/D16</f>
        <v>120.12760041827615</v>
      </c>
      <c r="G16" s="269" t="s">
        <v>242</v>
      </c>
    </row>
    <row r="17" spans="2:7">
      <c r="B17" s="261"/>
      <c r="C17" s="265"/>
      <c r="D17" s="266">
        <v>0</v>
      </c>
      <c r="E17" s="266">
        <v>0</v>
      </c>
      <c r="F17" s="267"/>
      <c r="G17" s="271"/>
    </row>
    <row r="18" spans="2:7">
      <c r="B18" s="261">
        <v>3</v>
      </c>
      <c r="C18" s="265" t="s">
        <v>200</v>
      </c>
      <c r="D18" s="266">
        <v>40306398</v>
      </c>
      <c r="E18" s="266">
        <v>68969608</v>
      </c>
      <c r="F18" s="267">
        <f>(E18-D18)*100/D18</f>
        <v>71.113300672513574</v>
      </c>
      <c r="G18" s="268"/>
    </row>
    <row r="19" spans="2:7">
      <c r="B19" s="261">
        <v>4</v>
      </c>
      <c r="C19" s="265" t="s">
        <v>202</v>
      </c>
      <c r="D19" s="266">
        <v>57920822</v>
      </c>
      <c r="E19" s="266">
        <v>71547954</v>
      </c>
      <c r="F19" s="267">
        <f>(E19-D19)*100/D19</f>
        <v>23.527173008697979</v>
      </c>
      <c r="G19" s="269" t="s">
        <v>257</v>
      </c>
    </row>
    <row r="20" spans="2:7">
      <c r="B20" s="261"/>
      <c r="C20" s="265"/>
      <c r="D20" s="266">
        <v>0</v>
      </c>
      <c r="E20" s="266">
        <v>0</v>
      </c>
      <c r="F20" s="267"/>
      <c r="G20" s="268"/>
    </row>
    <row r="21" spans="2:7">
      <c r="B21" s="261">
        <v>5</v>
      </c>
      <c r="C21" s="265" t="s">
        <v>203</v>
      </c>
      <c r="D21" s="266">
        <v>0</v>
      </c>
      <c r="E21" s="266">
        <v>0</v>
      </c>
      <c r="F21" s="267"/>
      <c r="G21" s="268"/>
    </row>
    <row r="22" spans="2:7">
      <c r="B22" s="272">
        <v>5.0999999999999996</v>
      </c>
      <c r="C22" s="265" t="s">
        <v>204</v>
      </c>
      <c r="D22" s="266">
        <v>14855453</v>
      </c>
      <c r="E22" s="266">
        <v>13800793</v>
      </c>
      <c r="F22" s="267">
        <f>(E22-D22)*100/D22</f>
        <v>-7.0994805745741987</v>
      </c>
      <c r="G22" s="268"/>
    </row>
    <row r="23" spans="2:7">
      <c r="B23" s="272">
        <v>5.2</v>
      </c>
      <c r="C23" s="265" t="s">
        <v>206</v>
      </c>
      <c r="D23" s="266">
        <v>14400976</v>
      </c>
      <c r="E23" s="266">
        <v>13688486</v>
      </c>
      <c r="F23" s="267">
        <f>(E23-D23)*100/D23</f>
        <v>-4.9475118908607305</v>
      </c>
      <c r="G23" s="268"/>
    </row>
    <row r="24" spans="2:7" ht="25.5">
      <c r="B24" s="272">
        <v>5.3</v>
      </c>
      <c r="C24" s="265" t="s">
        <v>208</v>
      </c>
      <c r="D24" s="266">
        <v>4936671</v>
      </c>
      <c r="E24" s="266">
        <v>7186261</v>
      </c>
      <c r="F24" s="267">
        <f>(E24-D24)*100/D24</f>
        <v>45.56896742764507</v>
      </c>
      <c r="G24" s="268" t="s">
        <v>246</v>
      </c>
    </row>
    <row r="25" spans="2:7" ht="25.5">
      <c r="B25" s="272">
        <v>5.4</v>
      </c>
      <c r="C25" s="265" t="s">
        <v>210</v>
      </c>
      <c r="D25" s="266">
        <v>7964581</v>
      </c>
      <c r="E25" s="266">
        <v>6773133</v>
      </c>
      <c r="F25" s="267">
        <f>(E25-D25)*100/D25</f>
        <v>-14.959330566165377</v>
      </c>
      <c r="G25" s="268" t="s">
        <v>258</v>
      </c>
    </row>
    <row r="26" spans="2:7" ht="63.75">
      <c r="B26" s="272">
        <v>5.5</v>
      </c>
      <c r="C26" s="265" t="s">
        <v>212</v>
      </c>
      <c r="D26" s="266">
        <v>1660177</v>
      </c>
      <c r="E26" s="266">
        <v>2116083</v>
      </c>
      <c r="F26" s="267">
        <f>(E26-D26)*100/D26</f>
        <v>27.461288766197821</v>
      </c>
      <c r="G26" s="269" t="s">
        <v>259</v>
      </c>
    </row>
    <row r="27" spans="2:7">
      <c r="B27" s="272">
        <v>5.6</v>
      </c>
      <c r="C27" s="265" t="s">
        <v>214</v>
      </c>
      <c r="D27" s="266">
        <v>0</v>
      </c>
      <c r="E27" s="266">
        <v>0</v>
      </c>
      <c r="F27" s="267"/>
      <c r="G27" s="271"/>
    </row>
    <row r="28" spans="2:7" ht="25.5">
      <c r="B28" s="272">
        <v>5.7</v>
      </c>
      <c r="C28" s="265" t="s">
        <v>215</v>
      </c>
      <c r="D28" s="266">
        <v>25800</v>
      </c>
      <c r="E28" s="266">
        <v>22050</v>
      </c>
      <c r="F28" s="267">
        <f>(E28-D28)*100/D28</f>
        <v>-14.534883720930232</v>
      </c>
      <c r="G28" s="273" t="s">
        <v>216</v>
      </c>
    </row>
    <row r="29" spans="2:7">
      <c r="B29" s="272" t="s">
        <v>191</v>
      </c>
      <c r="C29" s="265" t="s">
        <v>191</v>
      </c>
      <c r="D29" s="266">
        <v>0</v>
      </c>
      <c r="E29" s="266">
        <v>0</v>
      </c>
      <c r="F29" s="267"/>
      <c r="G29" s="268"/>
    </row>
    <row r="30" spans="2:7" ht="25.5">
      <c r="B30" s="272"/>
      <c r="C30" s="265" t="s">
        <v>217</v>
      </c>
      <c r="D30" s="270">
        <f>SUM(D22:D29)</f>
        <v>43843658</v>
      </c>
      <c r="E30" s="270">
        <f>SUM(E22:E29)</f>
        <v>43586806</v>
      </c>
      <c r="F30" s="267">
        <f>(E30-D30)*100/D30</f>
        <v>-0.58583615445590786</v>
      </c>
      <c r="G30" s="268"/>
    </row>
    <row r="31" spans="2:7">
      <c r="B31" s="261">
        <v>6</v>
      </c>
      <c r="C31" s="265" t="s">
        <v>218</v>
      </c>
      <c r="D31" s="266">
        <v>0</v>
      </c>
      <c r="E31" s="266">
        <v>0</v>
      </c>
      <c r="F31" s="267"/>
      <c r="G31" s="268"/>
    </row>
    <row r="32" spans="2:7">
      <c r="B32" s="272" t="s">
        <v>219</v>
      </c>
      <c r="C32" s="265" t="s">
        <v>220</v>
      </c>
      <c r="D32" s="266">
        <v>309285237</v>
      </c>
      <c r="E32" s="266">
        <v>352939576</v>
      </c>
      <c r="F32" s="267">
        <f>(E32-D32)*100/D32</f>
        <v>14.114588663667771</v>
      </c>
      <c r="G32" s="268" t="s">
        <v>260</v>
      </c>
    </row>
    <row r="33" spans="2:7" ht="51">
      <c r="B33" s="272">
        <v>6.2</v>
      </c>
      <c r="C33" s="265" t="s">
        <v>222</v>
      </c>
      <c r="D33" s="266">
        <v>26258715</v>
      </c>
      <c r="E33" s="266">
        <v>36364011</v>
      </c>
      <c r="F33" s="267">
        <f>(E33-D33)*100/D33</f>
        <v>38.483589162683707</v>
      </c>
      <c r="G33" s="274" t="s">
        <v>223</v>
      </c>
    </row>
    <row r="34" spans="2:7">
      <c r="B34" s="272">
        <v>6.3</v>
      </c>
      <c r="C34" s="265" t="s">
        <v>224</v>
      </c>
      <c r="D34" s="266">
        <v>13371898</v>
      </c>
      <c r="E34" s="266">
        <v>13934232</v>
      </c>
      <c r="F34" s="267">
        <f>(E34-D34)*100/D34</f>
        <v>4.2053416799918759</v>
      </c>
      <c r="G34" s="268"/>
    </row>
    <row r="35" spans="2:7" ht="26.25" customHeight="1">
      <c r="B35" s="272">
        <v>6.4</v>
      </c>
      <c r="C35" s="265" t="s">
        <v>226</v>
      </c>
      <c r="D35" s="266">
        <v>0</v>
      </c>
      <c r="E35" s="266">
        <v>0</v>
      </c>
      <c r="F35" s="267"/>
      <c r="G35" s="268"/>
    </row>
    <row r="36" spans="2:7">
      <c r="B36" s="272">
        <v>6.5</v>
      </c>
      <c r="C36" s="265" t="s">
        <v>228</v>
      </c>
      <c r="D36" s="266">
        <v>0</v>
      </c>
      <c r="E36" s="266">
        <v>0</v>
      </c>
      <c r="F36" s="267"/>
      <c r="G36" s="268"/>
    </row>
    <row r="37" spans="2:7" ht="25.5">
      <c r="B37" s="272">
        <v>6.6</v>
      </c>
      <c r="C37" s="265" t="s">
        <v>229</v>
      </c>
      <c r="D37" s="266">
        <v>11698427</v>
      </c>
      <c r="E37" s="266">
        <v>13081636</v>
      </c>
      <c r="F37" s="267">
        <f>(E37-D37)*100/D37</f>
        <v>11.82388880146023</v>
      </c>
      <c r="G37" s="273" t="s">
        <v>252</v>
      </c>
    </row>
    <row r="38" spans="2:7">
      <c r="B38" s="272"/>
      <c r="C38" s="265" t="s">
        <v>231</v>
      </c>
      <c r="D38" s="270">
        <f>SUM(D32:D37)</f>
        <v>360614277</v>
      </c>
      <c r="E38" s="270">
        <f>SUM(E32:E37)</f>
        <v>416319455</v>
      </c>
      <c r="F38" s="267">
        <f>(E38-D38)*100/D38</f>
        <v>15.447302437224359</v>
      </c>
      <c r="G38" s="271"/>
    </row>
    <row r="39" spans="2:7">
      <c r="B39" s="272">
        <v>7</v>
      </c>
      <c r="C39" s="265" t="s">
        <v>232</v>
      </c>
      <c r="D39" s="266">
        <v>2052</v>
      </c>
      <c r="E39" s="266">
        <v>759</v>
      </c>
      <c r="F39" s="267">
        <f>(E39-D39)*100/D39</f>
        <v>-63.011695906432749</v>
      </c>
      <c r="G39" s="271"/>
    </row>
    <row r="40" spans="2:7">
      <c r="B40" s="272"/>
      <c r="C40" s="265"/>
      <c r="D40" s="266">
        <v>0</v>
      </c>
      <c r="E40" s="266">
        <v>0</v>
      </c>
      <c r="F40" s="267"/>
      <c r="G40" s="268"/>
    </row>
    <row r="41" spans="2:7">
      <c r="B41" s="272"/>
      <c r="C41" s="265"/>
      <c r="D41" s="266">
        <v>0</v>
      </c>
      <c r="E41" s="266">
        <v>0</v>
      </c>
      <c r="F41" s="267"/>
      <c r="G41" s="268"/>
    </row>
    <row r="42" spans="2:7" ht="25.5">
      <c r="B42" s="275">
        <v>9.1</v>
      </c>
      <c r="C42" s="265" t="s">
        <v>233</v>
      </c>
      <c r="D42" s="266">
        <v>87060570</v>
      </c>
      <c r="E42" s="266">
        <v>87904110</v>
      </c>
      <c r="F42" s="267">
        <f>(E42-D42)*100/D42</f>
        <v>0.96891164392789986</v>
      </c>
      <c r="G42" s="268"/>
    </row>
    <row r="43" spans="2:7">
      <c r="B43" s="272"/>
      <c r="C43" s="265"/>
      <c r="D43" s="266">
        <v>0</v>
      </c>
      <c r="E43" s="266">
        <v>0</v>
      </c>
      <c r="F43" s="267"/>
      <c r="G43" s="268"/>
    </row>
    <row r="44" spans="2:7" ht="25.5">
      <c r="B44" s="272">
        <v>10</v>
      </c>
      <c r="C44" s="265" t="s">
        <v>234</v>
      </c>
      <c r="D44" s="266">
        <v>22183580</v>
      </c>
      <c r="E44" s="266">
        <v>89186855</v>
      </c>
      <c r="F44" s="267">
        <f>(E44-D44)*100/D44</f>
        <v>302.03995477736237</v>
      </c>
      <c r="G44" s="268" t="s">
        <v>261</v>
      </c>
    </row>
    <row r="45" spans="2:7">
      <c r="B45" s="272">
        <v>11</v>
      </c>
      <c r="C45" s="265" t="s">
        <v>235</v>
      </c>
      <c r="D45" s="270">
        <f>D11+D16+D18+D19+D30+D38+D39+D42+D44</f>
        <v>715190441</v>
      </c>
      <c r="E45" s="270">
        <f>E11+E16+E18+E19+E30+E38+E39+E42+E44</f>
        <v>982711599</v>
      </c>
      <c r="F45" s="267">
        <f>(E45-D45)*100/D45</f>
        <v>37.405583557009535</v>
      </c>
      <c r="G45" s="271"/>
    </row>
    <row r="46" spans="2:7">
      <c r="B46" s="272">
        <v>12</v>
      </c>
      <c r="C46" s="265" t="s">
        <v>236</v>
      </c>
      <c r="D46" s="266">
        <v>24140792</v>
      </c>
      <c r="E46" s="266">
        <v>22400461</v>
      </c>
      <c r="F46" s="267">
        <f>(E46-D46)*100/D46</f>
        <v>-7.2090882519513029</v>
      </c>
      <c r="G46" s="268"/>
    </row>
    <row r="47" spans="2:7">
      <c r="B47" s="272">
        <v>13</v>
      </c>
      <c r="C47" s="265" t="s">
        <v>238</v>
      </c>
      <c r="D47" s="270">
        <f>D45-D46</f>
        <v>691049649</v>
      </c>
      <c r="E47" s="270">
        <f>E45-E46</f>
        <v>960311138</v>
      </c>
      <c r="F47" s="267">
        <f>(E47-D47)*100/D47</f>
        <v>38.964130781289207</v>
      </c>
      <c r="G47" s="271"/>
    </row>
    <row r="48" spans="2:7" ht="57.75" customHeight="1">
      <c r="B48" s="276">
        <v>14</v>
      </c>
      <c r="C48" s="277" t="s">
        <v>239</v>
      </c>
      <c r="D48" s="266"/>
      <c r="E48" s="266"/>
      <c r="F48" s="233"/>
      <c r="G48" s="269"/>
    </row>
  </sheetData>
  <pageMargins left="0.45" right="0.24" top="0.47" bottom="0.36" header="0.33"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dimension ref="B1:G48"/>
  <sheetViews>
    <sheetView view="pageBreakPreview" topLeftCell="A38" zoomScaleSheetLayoutView="100" workbookViewId="0">
      <selection activeCell="A40" sqref="A40:XFD41"/>
    </sheetView>
  </sheetViews>
  <sheetFormatPr defaultRowHeight="15"/>
  <cols>
    <col min="1" max="1" width="4.33203125" style="260" customWidth="1"/>
    <col min="2" max="2" width="9.33203125" style="260"/>
    <col min="3" max="3" width="33" style="260" customWidth="1"/>
    <col min="4" max="4" width="15.83203125" style="260" customWidth="1"/>
    <col min="5" max="5" width="17.6640625" style="260" customWidth="1"/>
    <col min="6" max="6" width="11.5" style="260" bestFit="1" customWidth="1"/>
    <col min="7" max="7" width="51.5" style="260" customWidth="1"/>
    <col min="8" max="16384" width="9.33203125" style="260"/>
  </cols>
  <sheetData>
    <row r="1" spans="2:7">
      <c r="B1" s="221"/>
      <c r="C1" s="222"/>
      <c r="D1" s="222"/>
      <c r="E1" s="222"/>
      <c r="F1" s="222"/>
    </row>
    <row r="2" spans="2:7" ht="15.75">
      <c r="B2" s="221"/>
      <c r="C2" s="224" t="s">
        <v>184</v>
      </c>
      <c r="D2" s="225"/>
      <c r="E2" s="222"/>
      <c r="F2" s="222"/>
    </row>
    <row r="3" spans="2:7" ht="15.75">
      <c r="B3" s="221"/>
      <c r="C3" s="226" t="s">
        <v>185</v>
      </c>
      <c r="D3" s="226"/>
      <c r="E3" s="226"/>
      <c r="F3" s="222"/>
    </row>
    <row r="4" spans="2:7" ht="4.5" customHeight="1">
      <c r="B4" s="221"/>
      <c r="C4" s="226"/>
      <c r="D4" s="227"/>
      <c r="E4" s="222"/>
      <c r="F4" s="222"/>
    </row>
    <row r="5" spans="2:7">
      <c r="B5" s="221"/>
      <c r="C5" s="228" t="s">
        <v>240</v>
      </c>
      <c r="D5" s="228" t="s">
        <v>241</v>
      </c>
      <c r="E5" s="222"/>
      <c r="F5" s="222"/>
    </row>
    <row r="6" spans="2:7" ht="6.75" customHeight="1">
      <c r="B6" s="221"/>
      <c r="C6" s="228"/>
      <c r="D6" s="229"/>
      <c r="E6" s="222"/>
      <c r="F6" s="222"/>
    </row>
    <row r="7" spans="2:7" hidden="1">
      <c r="B7" s="221"/>
      <c r="C7" s="222"/>
      <c r="D7" s="222"/>
      <c r="E7" s="222"/>
      <c r="F7" s="222"/>
    </row>
    <row r="8" spans="2:7" ht="38.25">
      <c r="B8" s="205" t="s">
        <v>187</v>
      </c>
      <c r="C8" s="205" t="s">
        <v>188</v>
      </c>
      <c r="D8" s="207" t="s">
        <v>63</v>
      </c>
      <c r="E8" s="207" t="s">
        <v>64</v>
      </c>
      <c r="F8" s="208" t="s">
        <v>262</v>
      </c>
      <c r="G8" s="208" t="s">
        <v>190</v>
      </c>
    </row>
    <row r="9" spans="2:7">
      <c r="B9" s="230" t="s">
        <v>191</v>
      </c>
      <c r="C9" s="230">
        <v>1</v>
      </c>
      <c r="D9" s="230"/>
      <c r="E9" s="232"/>
      <c r="F9" s="232"/>
      <c r="G9" s="279"/>
    </row>
    <row r="10" spans="2:7">
      <c r="B10" s="230" t="s">
        <v>192</v>
      </c>
      <c r="C10" s="231" t="s">
        <v>193</v>
      </c>
      <c r="D10" s="232"/>
      <c r="E10" s="232"/>
      <c r="F10" s="232"/>
      <c r="G10" s="279"/>
    </row>
    <row r="11" spans="2:7" ht="25.5">
      <c r="B11" s="230">
        <v>1</v>
      </c>
      <c r="C11" s="208" t="s">
        <v>194</v>
      </c>
      <c r="D11" s="233">
        <v>18310057</v>
      </c>
      <c r="E11" s="233">
        <v>19275362</v>
      </c>
      <c r="F11" s="267">
        <f>(E11-D11)*100/D11</f>
        <v>5.2719934186988056</v>
      </c>
      <c r="G11" s="279"/>
    </row>
    <row r="12" spans="2:7">
      <c r="B12" s="230"/>
      <c r="C12" s="208"/>
      <c r="D12" s="233">
        <v>0</v>
      </c>
      <c r="E12" s="233">
        <v>0</v>
      </c>
      <c r="F12" s="267"/>
      <c r="G12" s="279"/>
    </row>
    <row r="13" spans="2:7">
      <c r="B13" s="230">
        <v>2</v>
      </c>
      <c r="C13" s="208" t="s">
        <v>195</v>
      </c>
      <c r="D13" s="233">
        <v>0</v>
      </c>
      <c r="E13" s="233">
        <v>0</v>
      </c>
      <c r="F13" s="267"/>
      <c r="G13" s="279"/>
    </row>
    <row r="14" spans="2:7" ht="25.5">
      <c r="B14" s="230">
        <v>2.1</v>
      </c>
      <c r="C14" s="208" t="s">
        <v>196</v>
      </c>
      <c r="D14" s="233">
        <v>60368307</v>
      </c>
      <c r="E14" s="233">
        <v>100333633</v>
      </c>
      <c r="F14" s="267">
        <f>(E14-D14)*100/D14</f>
        <v>66.202495955369429</v>
      </c>
      <c r="G14" s="280" t="s">
        <v>242</v>
      </c>
    </row>
    <row r="15" spans="2:7" ht="25.5">
      <c r="B15" s="230">
        <v>2.2000000000000002</v>
      </c>
      <c r="C15" s="208" t="s">
        <v>198</v>
      </c>
      <c r="D15" s="233">
        <v>126517688</v>
      </c>
      <c r="E15" s="233">
        <v>230439848</v>
      </c>
      <c r="F15" s="267">
        <f>(E15-D15)*100/D15</f>
        <v>82.140419764863239</v>
      </c>
      <c r="G15" s="280" t="s">
        <v>242</v>
      </c>
    </row>
    <row r="16" spans="2:7" ht="25.5">
      <c r="B16" s="230"/>
      <c r="C16" s="208" t="s">
        <v>199</v>
      </c>
      <c r="D16" s="235">
        <f>D14+D15</f>
        <v>186885995</v>
      </c>
      <c r="E16" s="235">
        <f>E14+E15</f>
        <v>330773481</v>
      </c>
      <c r="F16" s="267">
        <f>(E16-D16)*100/D16</f>
        <v>76.992118109224819</v>
      </c>
      <c r="G16" s="280" t="s">
        <v>242</v>
      </c>
    </row>
    <row r="17" spans="2:7">
      <c r="B17" s="230"/>
      <c r="C17" s="208"/>
      <c r="D17" s="233">
        <v>0</v>
      </c>
      <c r="E17" s="233">
        <v>0</v>
      </c>
      <c r="F17" s="267"/>
      <c r="G17" s="279"/>
    </row>
    <row r="18" spans="2:7">
      <c r="B18" s="230">
        <v>3</v>
      </c>
      <c r="C18" s="208" t="s">
        <v>200</v>
      </c>
      <c r="D18" s="233">
        <v>68969608</v>
      </c>
      <c r="E18" s="233">
        <v>66068054</v>
      </c>
      <c r="F18" s="267">
        <f>(E18-D18)*100/D18</f>
        <v>-4.2070037573651282</v>
      </c>
      <c r="G18" s="279"/>
    </row>
    <row r="19" spans="2:7">
      <c r="B19" s="230">
        <v>4</v>
      </c>
      <c r="C19" s="208" t="s">
        <v>202</v>
      </c>
      <c r="D19" s="233">
        <v>71547954</v>
      </c>
      <c r="E19" s="233">
        <v>80107540</v>
      </c>
      <c r="F19" s="267">
        <f>(E19-D19)*100/D19</f>
        <v>11.963425257415468</v>
      </c>
      <c r="G19" s="280" t="s">
        <v>257</v>
      </c>
    </row>
    <row r="20" spans="2:7">
      <c r="B20" s="230"/>
      <c r="C20" s="208"/>
      <c r="D20" s="233">
        <v>0</v>
      </c>
      <c r="E20" s="233">
        <v>0</v>
      </c>
      <c r="F20" s="267"/>
      <c r="G20" s="279"/>
    </row>
    <row r="21" spans="2:7">
      <c r="B21" s="230">
        <v>5</v>
      </c>
      <c r="C21" s="208" t="s">
        <v>203</v>
      </c>
      <c r="D21" s="233">
        <v>0</v>
      </c>
      <c r="E21" s="233">
        <v>0</v>
      </c>
      <c r="F21" s="267"/>
      <c r="G21" s="279"/>
    </row>
    <row r="22" spans="2:7">
      <c r="B22" s="238">
        <v>5.0999999999999996</v>
      </c>
      <c r="C22" s="208" t="s">
        <v>204</v>
      </c>
      <c r="D22" s="233">
        <v>13800793</v>
      </c>
      <c r="E22" s="233">
        <v>16664022</v>
      </c>
      <c r="F22" s="267">
        <f>(E22-D22)*100/D22</f>
        <v>20.746844040049002</v>
      </c>
      <c r="G22" s="237"/>
    </row>
    <row r="23" spans="2:7">
      <c r="B23" s="238">
        <v>5.2</v>
      </c>
      <c r="C23" s="208" t="s">
        <v>206</v>
      </c>
      <c r="D23" s="233">
        <v>13688486</v>
      </c>
      <c r="E23" s="233">
        <v>12185061</v>
      </c>
      <c r="F23" s="267">
        <f>(E23-D23)*100/D23</f>
        <v>-10.983135753654567</v>
      </c>
      <c r="G23" s="237"/>
    </row>
    <row r="24" spans="2:7">
      <c r="B24" s="238">
        <v>5.3</v>
      </c>
      <c r="C24" s="208" t="s">
        <v>208</v>
      </c>
      <c r="D24" s="233">
        <v>7186261</v>
      </c>
      <c r="E24" s="233">
        <v>5966490</v>
      </c>
      <c r="F24" s="267">
        <f>(E24-D24)*100/D24</f>
        <v>-16.973652919091027</v>
      </c>
      <c r="G24" s="267"/>
    </row>
    <row r="25" spans="2:7" ht="39">
      <c r="B25" s="238">
        <v>5.4</v>
      </c>
      <c r="C25" s="208" t="s">
        <v>210</v>
      </c>
      <c r="D25" s="233">
        <v>6773133</v>
      </c>
      <c r="E25" s="233">
        <v>11926211</v>
      </c>
      <c r="F25" s="267">
        <f>(E25-D25)*100/D25</f>
        <v>76.081157715343849</v>
      </c>
      <c r="G25" s="237" t="s">
        <v>263</v>
      </c>
    </row>
    <row r="26" spans="2:7">
      <c r="B26" s="238">
        <v>5.5</v>
      </c>
      <c r="C26" s="208" t="s">
        <v>212</v>
      </c>
      <c r="D26" s="233">
        <v>2116083</v>
      </c>
      <c r="E26" s="233">
        <v>1376847</v>
      </c>
      <c r="F26" s="267">
        <f>(E26-D26)*100/D26</f>
        <v>-34.934168461256007</v>
      </c>
      <c r="G26" s="267"/>
    </row>
    <row r="27" spans="2:7">
      <c r="B27" s="238">
        <v>5.6</v>
      </c>
      <c r="C27" s="208" t="s">
        <v>214</v>
      </c>
      <c r="D27" s="233">
        <v>0</v>
      </c>
      <c r="E27" s="233">
        <v>0</v>
      </c>
      <c r="F27" s="267"/>
      <c r="G27" s="279"/>
    </row>
    <row r="28" spans="2:7" ht="26.25">
      <c r="B28" s="238">
        <v>5.7</v>
      </c>
      <c r="C28" s="208" t="s">
        <v>215</v>
      </c>
      <c r="D28" s="233">
        <v>22050</v>
      </c>
      <c r="E28" s="233">
        <v>29950</v>
      </c>
      <c r="F28" s="267">
        <f>(E28-D28)*100/D28</f>
        <v>35.827664399092967</v>
      </c>
      <c r="G28" s="281" t="s">
        <v>216</v>
      </c>
    </row>
    <row r="29" spans="2:7">
      <c r="B29" s="238" t="s">
        <v>191</v>
      </c>
      <c r="C29" s="208" t="s">
        <v>191</v>
      </c>
      <c r="D29" s="233">
        <v>0</v>
      </c>
      <c r="E29" s="233">
        <v>0</v>
      </c>
      <c r="F29" s="267"/>
      <c r="G29" s="279"/>
    </row>
    <row r="30" spans="2:7" ht="25.5">
      <c r="B30" s="238"/>
      <c r="C30" s="208" t="s">
        <v>217</v>
      </c>
      <c r="D30" s="235">
        <f>SUM(D22:D29)</f>
        <v>43586806</v>
      </c>
      <c r="E30" s="235">
        <f>SUM(E22:E29)</f>
        <v>48148581</v>
      </c>
      <c r="F30" s="267">
        <f>(E30-D30)*100/D30</f>
        <v>10.465953848510946</v>
      </c>
      <c r="G30" s="279"/>
    </row>
    <row r="31" spans="2:7">
      <c r="B31" s="230">
        <v>6</v>
      </c>
      <c r="C31" s="208" t="s">
        <v>218</v>
      </c>
      <c r="D31" s="233">
        <v>0</v>
      </c>
      <c r="E31" s="233">
        <v>0</v>
      </c>
      <c r="F31" s="267"/>
      <c r="G31" s="279"/>
    </row>
    <row r="32" spans="2:7" ht="25.5">
      <c r="B32" s="238" t="s">
        <v>219</v>
      </c>
      <c r="C32" s="208" t="s">
        <v>220</v>
      </c>
      <c r="D32" s="233">
        <v>352939576</v>
      </c>
      <c r="E32" s="233">
        <v>469950544</v>
      </c>
      <c r="F32" s="267">
        <f>(E32-D32)*100/D32</f>
        <v>33.153257938973667</v>
      </c>
      <c r="G32" s="237"/>
    </row>
    <row r="33" spans="2:7" ht="51">
      <c r="B33" s="238">
        <v>6.2</v>
      </c>
      <c r="C33" s="208" t="s">
        <v>222</v>
      </c>
      <c r="D33" s="233">
        <v>36364011</v>
      </c>
      <c r="E33" s="233">
        <v>19026758</v>
      </c>
      <c r="F33" s="267">
        <f>(E33-D33)*100/D33</f>
        <v>-47.676954558175666</v>
      </c>
      <c r="G33" s="236" t="s">
        <v>264</v>
      </c>
    </row>
    <row r="34" spans="2:7" ht="51.75">
      <c r="B34" s="238">
        <v>6.3</v>
      </c>
      <c r="C34" s="208" t="s">
        <v>224</v>
      </c>
      <c r="D34" s="233">
        <v>13934232</v>
      </c>
      <c r="E34" s="233">
        <v>33034437</v>
      </c>
      <c r="F34" s="267">
        <f>(E34-D34)*100/D34</f>
        <v>137.07397006164388</v>
      </c>
      <c r="G34" s="281" t="s">
        <v>265</v>
      </c>
    </row>
    <row r="35" spans="2:7">
      <c r="B35" s="238">
        <v>6.4</v>
      </c>
      <c r="C35" s="208" t="s">
        <v>226</v>
      </c>
      <c r="D35" s="233">
        <v>0</v>
      </c>
      <c r="E35" s="233">
        <v>0</v>
      </c>
      <c r="F35" s="267"/>
      <c r="G35" s="279"/>
    </row>
    <row r="36" spans="2:7">
      <c r="B36" s="238">
        <v>6.5</v>
      </c>
      <c r="C36" s="208" t="s">
        <v>228</v>
      </c>
      <c r="D36" s="233">
        <v>0</v>
      </c>
      <c r="E36" s="233">
        <v>0</v>
      </c>
      <c r="F36" s="267"/>
      <c r="G36" s="279"/>
    </row>
    <row r="37" spans="2:7" ht="26.25">
      <c r="B37" s="238">
        <v>6.6</v>
      </c>
      <c r="C37" s="208" t="s">
        <v>229</v>
      </c>
      <c r="D37" s="233">
        <v>13081636</v>
      </c>
      <c r="E37" s="233">
        <v>15006559</v>
      </c>
      <c r="F37" s="267">
        <f>(E37-D37)*100/D37</f>
        <v>14.714696235241524</v>
      </c>
      <c r="G37" s="281" t="s">
        <v>252</v>
      </c>
    </row>
    <row r="38" spans="2:7">
      <c r="B38" s="238"/>
      <c r="C38" s="208" t="s">
        <v>231</v>
      </c>
      <c r="D38" s="235">
        <f>SUM(D32:D37)</f>
        <v>416319455</v>
      </c>
      <c r="E38" s="235">
        <f>SUM(E32:E37)</f>
        <v>537018298</v>
      </c>
      <c r="F38" s="267">
        <f>(E38-D38)*100/D38</f>
        <v>28.991881486777984</v>
      </c>
      <c r="G38" s="279"/>
    </row>
    <row r="39" spans="2:7">
      <c r="B39" s="238">
        <v>7</v>
      </c>
      <c r="C39" s="208" t="s">
        <v>232</v>
      </c>
      <c r="D39" s="233">
        <v>759</v>
      </c>
      <c r="E39" s="233">
        <v>12989</v>
      </c>
      <c r="F39" s="267">
        <f>(E39-D39)*100/D39</f>
        <v>1611.33069828722</v>
      </c>
      <c r="G39" s="237"/>
    </row>
    <row r="40" spans="2:7">
      <c r="B40" s="238"/>
      <c r="C40" s="208"/>
      <c r="D40" s="233">
        <v>0</v>
      </c>
      <c r="E40" s="233">
        <v>0</v>
      </c>
      <c r="F40" s="267"/>
      <c r="G40" s="279"/>
    </row>
    <row r="41" spans="2:7">
      <c r="B41" s="238"/>
      <c r="C41" s="208"/>
      <c r="D41" s="233">
        <v>0</v>
      </c>
      <c r="E41" s="233">
        <v>0</v>
      </c>
      <c r="F41" s="267"/>
      <c r="G41" s="279"/>
    </row>
    <row r="42" spans="2:7" ht="25.5">
      <c r="B42" s="241">
        <v>9.1</v>
      </c>
      <c r="C42" s="208" t="s">
        <v>233</v>
      </c>
      <c r="D42" s="233">
        <v>87904110</v>
      </c>
      <c r="E42" s="233">
        <v>158348380</v>
      </c>
      <c r="F42" s="267">
        <f>(E42-D42)*100/D42</f>
        <v>80.137629514706418</v>
      </c>
      <c r="G42" s="237"/>
    </row>
    <row r="43" spans="2:7">
      <c r="B43" s="238"/>
      <c r="C43" s="208"/>
      <c r="D43" s="233">
        <v>0</v>
      </c>
      <c r="E43" s="233">
        <v>0</v>
      </c>
      <c r="F43" s="267"/>
      <c r="G43" s="279"/>
    </row>
    <row r="44" spans="2:7">
      <c r="B44" s="238">
        <v>10</v>
      </c>
      <c r="C44" s="208" t="s">
        <v>234</v>
      </c>
      <c r="D44" s="233">
        <v>89186855</v>
      </c>
      <c r="E44" s="233">
        <v>34745858</v>
      </c>
      <c r="F44" s="267">
        <f>(E44-D44)*100/D44</f>
        <v>-61.041503257402674</v>
      </c>
      <c r="G44" s="237"/>
    </row>
    <row r="45" spans="2:7">
      <c r="B45" s="238">
        <v>11</v>
      </c>
      <c r="C45" s="208" t="s">
        <v>235</v>
      </c>
      <c r="D45" s="235">
        <f>D11+D16+D18+D19+D30+D38+D39+D42+D44</f>
        <v>982711599</v>
      </c>
      <c r="E45" s="235">
        <f>E11+E16+E18+E19+E30+E38+E39+E42+E44</f>
        <v>1274498543</v>
      </c>
      <c r="F45" s="267">
        <f>(E45-D45)*100/D45</f>
        <v>29.692021982534879</v>
      </c>
      <c r="G45" s="279"/>
    </row>
    <row r="46" spans="2:7">
      <c r="B46" s="238">
        <v>12</v>
      </c>
      <c r="C46" s="208" t="s">
        <v>236</v>
      </c>
      <c r="D46" s="233">
        <v>22400461</v>
      </c>
      <c r="E46" s="233">
        <v>97521706</v>
      </c>
      <c r="F46" s="267">
        <f>(E46-D46)*100/D46</f>
        <v>335.35579915074067</v>
      </c>
      <c r="G46" s="237"/>
    </row>
    <row r="47" spans="2:7">
      <c r="B47" s="238">
        <v>13</v>
      </c>
      <c r="C47" s="208" t="s">
        <v>238</v>
      </c>
      <c r="D47" s="235">
        <f>D45-D46</f>
        <v>960311138</v>
      </c>
      <c r="E47" s="235">
        <f>E45-E46</f>
        <v>1176976837</v>
      </c>
      <c r="F47" s="267">
        <f>(E47-D47)*100/D47</f>
        <v>22.562031244502759</v>
      </c>
      <c r="G47" s="279"/>
    </row>
    <row r="48" spans="2:7" ht="51">
      <c r="B48" s="241">
        <v>14</v>
      </c>
      <c r="C48" s="208" t="s">
        <v>239</v>
      </c>
      <c r="D48" s="233"/>
      <c r="E48" s="233"/>
      <c r="F48" s="267"/>
      <c r="G48" s="279"/>
    </row>
  </sheetData>
  <pageMargins left="0.51181102362204722" right="0.39370078740157483" top="0.67"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election activeCell="A40" sqref="A40:XFD41"/>
    </sheetView>
  </sheetViews>
  <sheetFormatPr defaultRowHeight="15"/>
  <cols>
    <col min="1" max="16384" width="9.33203125" style="282"/>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election activeCell="A40" sqref="A40:XFD41"/>
    </sheetView>
  </sheetViews>
  <sheetFormatPr defaultRowHeight="15"/>
  <cols>
    <col min="1" max="16384" width="9.33203125" style="282"/>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Annexure-III 1 to 3</vt:lpstr>
      <vt:lpstr>Annexure-IV</vt:lpstr>
      <vt:lpstr>Annexure-XIX (DHAULIGANGA)</vt:lpstr>
      <vt:lpstr>2012-13 vs 2013-14</vt:lpstr>
      <vt:lpstr>2013-14 vs 2014-15</vt:lpstr>
      <vt:lpstr>2014-15 vs 2015-16</vt:lpstr>
      <vt:lpstr>2015-16 vs 2016-17</vt:lpstr>
      <vt:lpstr>Sheet2</vt:lpstr>
      <vt:lpstr>Sheet3</vt:lpstr>
      <vt:lpstr>'2012-13 vs 2013-14'!Print_Area</vt:lpstr>
      <vt:lpstr>'2013-14 vs 2014-15'!Print_Area</vt:lpstr>
      <vt:lpstr>'2014-15 vs 2015-16'!Print_Area</vt:lpstr>
      <vt:lpstr>'2015-16 vs 2016-17'!Print_Area</vt:lpstr>
      <vt:lpstr>'Annexure-IV'!Print_Area</vt:lpstr>
      <vt:lpstr>'Annexure-XIX (DHAULIGANGA)'!Print_Area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2018-01-25T06:31:24Z</cp:lastPrinted>
  <dcterms:created xsi:type="dcterms:W3CDTF">2017-11-17T07:25:10Z</dcterms:created>
  <dcterms:modified xsi:type="dcterms:W3CDTF">2018-01-29T09:17:28Z</dcterms:modified>
</cp:coreProperties>
</file>